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<sst xmlns="http://schemas.openxmlformats.org/spreadsheetml/2006/main" count="1509" uniqueCount="386">
  <si>
    <t>C</t>
  </si>
  <si>
    <t>S</t>
  </si>
  <si>
    <t>L</t>
  </si>
  <si>
    <t>P</t>
  </si>
  <si>
    <t>Curs</t>
  </si>
  <si>
    <t>Apl.</t>
  </si>
  <si>
    <t>Total</t>
  </si>
  <si>
    <t>F</t>
  </si>
  <si>
    <t>D</t>
  </si>
  <si>
    <t>Chimie</t>
  </si>
  <si>
    <t>X</t>
  </si>
  <si>
    <t>A/R</t>
  </si>
  <si>
    <t>Cod</t>
  </si>
  <si>
    <t>Metode numerice</t>
  </si>
  <si>
    <t>discipl.</t>
  </si>
  <si>
    <t>/</t>
  </si>
  <si>
    <t>x   100</t>
  </si>
  <si>
    <t xml:space="preserve"> Ei, Ci, Vi</t>
  </si>
  <si>
    <t>Sem.1</t>
  </si>
  <si>
    <t>Sem.2</t>
  </si>
  <si>
    <t>2BB1OF01</t>
  </si>
  <si>
    <t>-</t>
  </si>
  <si>
    <t>Ştiinţa şi ingineria materialelor</t>
  </si>
  <si>
    <t>2BB1OD02</t>
  </si>
  <si>
    <t>Analiză matematică</t>
  </si>
  <si>
    <t>2BB1OF03</t>
  </si>
  <si>
    <t>Geometrie descriptivă</t>
  </si>
  <si>
    <t>2BB1OF04</t>
  </si>
  <si>
    <t>Tehnologia materialelor</t>
  </si>
  <si>
    <t xml:space="preserve">Fizică </t>
  </si>
  <si>
    <t>2BB2OF14</t>
  </si>
  <si>
    <t>Desen tehnic</t>
  </si>
  <si>
    <t>2BB2OF09</t>
  </si>
  <si>
    <t>2BB2OD10</t>
  </si>
  <si>
    <t>2BB2OD11</t>
  </si>
  <si>
    <t>2BB2OF12</t>
  </si>
  <si>
    <t>2BB3OF21</t>
  </si>
  <si>
    <t>Mecanisme</t>
  </si>
  <si>
    <t>2BB3OD22</t>
  </si>
  <si>
    <t>Vibraţiile maşinilor şi utilajelor</t>
  </si>
  <si>
    <t>2BB4OD29</t>
  </si>
  <si>
    <t>Toleranţe şi control dimensional</t>
  </si>
  <si>
    <t>2BB4OD30</t>
  </si>
  <si>
    <t>2BB4OD31</t>
  </si>
  <si>
    <t>Organe de maşini I</t>
  </si>
  <si>
    <t>2BB4OD34</t>
  </si>
  <si>
    <t>2BB4OD27</t>
  </si>
  <si>
    <t>2BB4OD28</t>
  </si>
  <si>
    <t>Sem.3</t>
  </si>
  <si>
    <t>Sem.4</t>
  </si>
  <si>
    <t>8E + 8C</t>
  </si>
  <si>
    <t>Sem.5</t>
  </si>
  <si>
    <t>Sem.6</t>
  </si>
  <si>
    <t>Mecanica fluidelor şi maşini hidraulice</t>
  </si>
  <si>
    <t>Termotehnica şi maşini termice</t>
  </si>
  <si>
    <t>Electrotehnica şi maşini electrice</t>
  </si>
  <si>
    <t>2BB5OD37</t>
  </si>
  <si>
    <t>Organe de maşini II</t>
  </si>
  <si>
    <t>2BB5OD38</t>
  </si>
  <si>
    <t>2BB5OD39</t>
  </si>
  <si>
    <t>2BB5OD42</t>
  </si>
  <si>
    <t>Electronică industrială</t>
  </si>
  <si>
    <t>Tribologie</t>
  </si>
  <si>
    <t>Tratamente termice</t>
  </si>
  <si>
    <t>Proiectarea sculelor aşchietoare</t>
  </si>
  <si>
    <t>Dispozitive tehnologice</t>
  </si>
  <si>
    <t>Proiectarea maşinilor-unelte</t>
  </si>
  <si>
    <t>2BB7OD50</t>
  </si>
  <si>
    <t>OP21</t>
  </si>
  <si>
    <t>OP31</t>
  </si>
  <si>
    <t>OP41</t>
  </si>
  <si>
    <t>OP42</t>
  </si>
  <si>
    <t>OP43</t>
  </si>
  <si>
    <t>Controlul şi asigurarea calităţii</t>
  </si>
  <si>
    <t>Ecologie şi protecţia mediului</t>
  </si>
  <si>
    <t>I</t>
  </si>
  <si>
    <t>II</t>
  </si>
  <si>
    <t>III</t>
  </si>
  <si>
    <t>IV</t>
  </si>
  <si>
    <r>
      <t>E</t>
    </r>
    <r>
      <rPr>
        <vertAlign val="subscript"/>
        <sz val="11"/>
        <rFont val="Times New Roman"/>
        <family val="1"/>
      </rPr>
      <t>1</t>
    </r>
  </si>
  <si>
    <r>
      <t>C</t>
    </r>
    <r>
      <rPr>
        <vertAlign val="subscript"/>
        <sz val="11"/>
        <rFont val="Times New Roman"/>
        <family val="1"/>
      </rPr>
      <t>1</t>
    </r>
  </si>
  <si>
    <r>
      <t>E</t>
    </r>
    <r>
      <rPr>
        <vertAlign val="subscript"/>
        <sz val="11"/>
        <rFont val="Times New Roman"/>
        <family val="1"/>
      </rPr>
      <t>2</t>
    </r>
  </si>
  <si>
    <r>
      <t>C</t>
    </r>
    <r>
      <rPr>
        <vertAlign val="subscript"/>
        <sz val="11"/>
        <rFont val="Times New Roman"/>
        <family val="1"/>
      </rPr>
      <t>2</t>
    </r>
  </si>
  <si>
    <r>
      <t>C</t>
    </r>
    <r>
      <rPr>
        <vertAlign val="subscript"/>
        <sz val="11"/>
        <rFont val="Times New Roman"/>
        <family val="1"/>
      </rPr>
      <t>3</t>
    </r>
  </si>
  <si>
    <r>
      <t>E</t>
    </r>
    <r>
      <rPr>
        <vertAlign val="subscript"/>
        <sz val="11"/>
        <rFont val="Times New Roman"/>
        <family val="1"/>
      </rPr>
      <t>3</t>
    </r>
  </si>
  <si>
    <r>
      <t>C</t>
    </r>
    <r>
      <rPr>
        <vertAlign val="subscript"/>
        <sz val="11"/>
        <rFont val="Times New Roman"/>
        <family val="1"/>
      </rPr>
      <t>4</t>
    </r>
  </si>
  <si>
    <r>
      <t>E</t>
    </r>
    <r>
      <rPr>
        <vertAlign val="subscript"/>
        <sz val="11"/>
        <rFont val="Times New Roman"/>
        <family val="1"/>
      </rPr>
      <t>4</t>
    </r>
  </si>
  <si>
    <r>
      <t>E</t>
    </r>
    <r>
      <rPr>
        <vertAlign val="subscript"/>
        <sz val="11"/>
        <rFont val="Times New Roman"/>
        <family val="1"/>
      </rPr>
      <t>5</t>
    </r>
  </si>
  <si>
    <r>
      <t>C</t>
    </r>
    <r>
      <rPr>
        <vertAlign val="subscript"/>
        <sz val="11"/>
        <rFont val="Times New Roman"/>
        <family val="1"/>
      </rPr>
      <t>5</t>
    </r>
  </si>
  <si>
    <r>
      <t>C</t>
    </r>
    <r>
      <rPr>
        <vertAlign val="subscript"/>
        <sz val="11"/>
        <rFont val="Times New Roman"/>
        <family val="1"/>
      </rPr>
      <t>6</t>
    </r>
  </si>
  <si>
    <r>
      <t>E</t>
    </r>
    <r>
      <rPr>
        <vertAlign val="subscript"/>
        <sz val="11"/>
        <rFont val="Times New Roman"/>
        <family val="1"/>
      </rPr>
      <t>6</t>
    </r>
  </si>
  <si>
    <r>
      <t>E</t>
    </r>
    <r>
      <rPr>
        <vertAlign val="subscript"/>
        <sz val="11"/>
        <rFont val="Times New Roman"/>
        <family val="1"/>
      </rPr>
      <t>7</t>
    </r>
  </si>
  <si>
    <r>
      <t>C</t>
    </r>
    <r>
      <rPr>
        <vertAlign val="subscript"/>
        <sz val="11"/>
        <rFont val="Times New Roman"/>
        <family val="1"/>
      </rPr>
      <t>7</t>
    </r>
  </si>
  <si>
    <r>
      <t>E</t>
    </r>
    <r>
      <rPr>
        <vertAlign val="subscript"/>
        <sz val="11"/>
        <rFont val="Times New Roman"/>
        <family val="1"/>
      </rPr>
      <t>8</t>
    </r>
  </si>
  <si>
    <r>
      <t>C</t>
    </r>
    <r>
      <rPr>
        <vertAlign val="subscript"/>
        <sz val="11"/>
        <rFont val="Times New Roman"/>
        <family val="1"/>
      </rPr>
      <t>8</t>
    </r>
  </si>
  <si>
    <t>Sem.7</t>
  </si>
  <si>
    <t>Sem.8</t>
  </si>
  <si>
    <t>TOTAL</t>
  </si>
  <si>
    <t>Practică, I, 3x30ore/săpt.</t>
  </si>
  <si>
    <t>2BB7OD51</t>
  </si>
  <si>
    <t>2BB8AD54</t>
  </si>
  <si>
    <t>2BB6OD43</t>
  </si>
  <si>
    <t>2BB6OD44</t>
  </si>
  <si>
    <t>2BB6OD47</t>
  </si>
  <si>
    <t>2BB6OD46</t>
  </si>
  <si>
    <t>2BB6OD45</t>
  </si>
  <si>
    <t>Nr. crt.</t>
  </si>
  <si>
    <t>Denumire disciplină</t>
  </si>
  <si>
    <t>Cod disciplină</t>
  </si>
  <si>
    <t>An de</t>
  </si>
  <si>
    <t>studii</t>
  </si>
  <si>
    <t>Sem. 1</t>
  </si>
  <si>
    <t>Sem 2</t>
  </si>
  <si>
    <t>Nr. pct. credit</t>
  </si>
  <si>
    <t>Ex. Cv.</t>
  </si>
  <si>
    <t>Nr.ore/disc.</t>
  </si>
  <si>
    <t>ore</t>
  </si>
  <si>
    <t>st.ind.</t>
  </si>
  <si>
    <t>Sem1</t>
  </si>
  <si>
    <t>Sem2</t>
  </si>
  <si>
    <t>Apl</t>
  </si>
  <si>
    <r>
      <t>E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</si>
  <si>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1</t>
    </r>
  </si>
  <si>
    <t>2BB1/2OF06/09</t>
  </si>
  <si>
    <r>
      <t>E</t>
    </r>
    <r>
      <rPr>
        <vertAlign val="subscript"/>
        <sz val="10"/>
        <rFont val="Times New Roman"/>
        <family val="1"/>
      </rPr>
      <t>2</t>
    </r>
  </si>
  <si>
    <t>Algebra, geometrie analitica şi dif.</t>
  </si>
  <si>
    <t>2BB2OF13</t>
  </si>
  <si>
    <r>
      <t>C</t>
    </r>
    <r>
      <rPr>
        <vertAlign val="subscript"/>
        <sz val="10"/>
        <rFont val="Times New Roman"/>
        <family val="1"/>
      </rPr>
      <t>2</t>
    </r>
  </si>
  <si>
    <r>
      <t>E</t>
    </r>
    <r>
      <rPr>
        <vertAlign val="subscript"/>
        <sz val="10"/>
        <rFont val="Times New Roman"/>
        <family val="1"/>
      </rPr>
      <t>3</t>
    </r>
  </si>
  <si>
    <t>Infografică (CAD) I, II</t>
  </si>
  <si>
    <t>2BB3/4OF23/26</t>
  </si>
  <si>
    <r>
      <t>C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</si>
  <si>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4</t>
    </r>
  </si>
  <si>
    <t>4E+3C</t>
  </si>
  <si>
    <t>3E+2C</t>
  </si>
  <si>
    <t>Informatică aplicată I,II</t>
  </si>
  <si>
    <t>An de studii</t>
  </si>
  <si>
    <t>Mecanică I,II</t>
  </si>
  <si>
    <t>2BB1/2OD07/10</t>
  </si>
  <si>
    <t>2BB3/4OD24/27</t>
  </si>
  <si>
    <r>
      <t>E</t>
    </r>
    <r>
      <rPr>
        <vertAlign val="subscript"/>
        <sz val="10"/>
        <rFont val="Times New Roman"/>
        <family val="1"/>
      </rPr>
      <t>4</t>
    </r>
  </si>
  <si>
    <t>Baz. gener. suprafeţelor pe maş-unelte</t>
  </si>
  <si>
    <r>
      <t>E</t>
    </r>
    <r>
      <rPr>
        <vertAlign val="subscript"/>
        <sz val="10"/>
        <rFont val="Times New Roman"/>
        <family val="1"/>
      </rPr>
      <t>5</t>
    </r>
  </si>
  <si>
    <r>
      <t>C</t>
    </r>
    <r>
      <rPr>
        <vertAlign val="subscript"/>
        <sz val="10"/>
        <rFont val="Times New Roman"/>
        <family val="1"/>
      </rPr>
      <t>6</t>
    </r>
  </si>
  <si>
    <r>
      <t>E</t>
    </r>
    <r>
      <rPr>
        <vertAlign val="subscript"/>
        <sz val="10"/>
        <rFont val="Times New Roman"/>
        <family val="1"/>
      </rPr>
      <t>6</t>
    </r>
  </si>
  <si>
    <r>
      <t>E</t>
    </r>
    <r>
      <rPr>
        <vertAlign val="subscript"/>
        <sz val="10"/>
        <rFont val="Times New Roman"/>
        <family val="1"/>
      </rPr>
      <t>7</t>
    </r>
  </si>
  <si>
    <r>
      <t>C</t>
    </r>
    <r>
      <rPr>
        <vertAlign val="subscript"/>
        <sz val="10"/>
        <rFont val="Times New Roman"/>
        <family val="1"/>
      </rPr>
      <t>7</t>
    </r>
  </si>
  <si>
    <t>Bazele proiect. tehnolog. asist.de calc</t>
  </si>
  <si>
    <t>2BB8OD56</t>
  </si>
  <si>
    <r>
      <t>E</t>
    </r>
    <r>
      <rPr>
        <vertAlign val="subscript"/>
        <sz val="10"/>
        <rFont val="Times New Roman"/>
        <family val="1"/>
      </rPr>
      <t>8</t>
    </r>
  </si>
  <si>
    <t>10E+1C</t>
  </si>
  <si>
    <t>9E+4C</t>
  </si>
  <si>
    <t>Rezistenta materialelor  I,II</t>
  </si>
  <si>
    <t>2BB4OF25</t>
  </si>
  <si>
    <t>2BB4OD26</t>
  </si>
  <si>
    <t>2BB4AX31</t>
  </si>
  <si>
    <t>OP44</t>
  </si>
  <si>
    <t>2BB7OS54</t>
  </si>
  <si>
    <t>2BB8OS59</t>
  </si>
  <si>
    <t>2BB8OS60</t>
  </si>
  <si>
    <t>2BB8AS63</t>
  </si>
  <si>
    <t>2BB8OS65</t>
  </si>
  <si>
    <t>2BB5OD41</t>
  </si>
  <si>
    <t>8E +6C</t>
  </si>
  <si>
    <t>MU+T+B</t>
  </si>
  <si>
    <t>MU+B</t>
  </si>
  <si>
    <t>2BB1OF05</t>
  </si>
  <si>
    <t>2BB1OD06</t>
  </si>
  <si>
    <t>2BB1OX08</t>
  </si>
  <si>
    <t>2BB1OX07</t>
  </si>
  <si>
    <t>2BB2OX15</t>
  </si>
  <si>
    <t>2BB2OX16</t>
  </si>
  <si>
    <t>2BB3OD17</t>
  </si>
  <si>
    <t>2BB3OF18</t>
  </si>
  <si>
    <t>2BB3OX19</t>
  </si>
  <si>
    <t>2BB3OD20</t>
  </si>
  <si>
    <t>2BB3AX23</t>
  </si>
  <si>
    <t>2BB3OX24</t>
  </si>
  <si>
    <t xml:space="preserve">OP22 I  </t>
  </si>
  <si>
    <t xml:space="preserve">OP22 II  </t>
  </si>
  <si>
    <t>OP32</t>
  </si>
  <si>
    <t>8E +8C</t>
  </si>
  <si>
    <t>2BB5OD40</t>
  </si>
  <si>
    <t>2BB5OD35</t>
  </si>
  <si>
    <t>M+T+B</t>
  </si>
  <si>
    <t>M+B</t>
  </si>
  <si>
    <t>B</t>
  </si>
  <si>
    <t>2BB6OS46</t>
  </si>
  <si>
    <t>2BB6AS48</t>
  </si>
  <si>
    <t>2BB6OD42</t>
  </si>
  <si>
    <t>2BB7OS53</t>
  </si>
  <si>
    <t>2BB8OS58</t>
  </si>
  <si>
    <t>2BB8AS62</t>
  </si>
  <si>
    <t>8E + 6C</t>
  </si>
  <si>
    <t xml:space="preserve">                   </t>
  </si>
  <si>
    <t>P.Cr.</t>
  </si>
  <si>
    <t>Nr.stud.</t>
  </si>
  <si>
    <t>Prog.studii</t>
  </si>
  <si>
    <t>Nr.ore com.</t>
  </si>
  <si>
    <t>Nr.ore prog.</t>
  </si>
  <si>
    <t>medie nr.stud</t>
  </si>
  <si>
    <t>proc.curs.comune</t>
  </si>
  <si>
    <t>2BB4AX32</t>
  </si>
  <si>
    <t>2BB4OX33</t>
  </si>
  <si>
    <t>2BB5OD36</t>
  </si>
  <si>
    <t>2BB6OS47</t>
  </si>
  <si>
    <t>2BB6AS49</t>
  </si>
  <si>
    <t>2BB6OS50</t>
  </si>
  <si>
    <t>OP23</t>
  </si>
  <si>
    <t>2BB7OD52</t>
  </si>
  <si>
    <t>2BB7OS55</t>
  </si>
  <si>
    <t>2BB7AS56</t>
  </si>
  <si>
    <t>2BB7OS57</t>
  </si>
  <si>
    <t>2BB8OS61</t>
  </si>
  <si>
    <t>2BB8AS64</t>
  </si>
  <si>
    <t>2BB8OS66</t>
  </si>
  <si>
    <t>2BB4LX67</t>
  </si>
  <si>
    <t>2BB4LS68</t>
  </si>
  <si>
    <t>2BB5LX69</t>
  </si>
  <si>
    <t>2BB5LS70</t>
  </si>
  <si>
    <t>2BB6LX71</t>
  </si>
  <si>
    <t>2BB6LS72</t>
  </si>
  <si>
    <t>2BB7LS74</t>
  </si>
  <si>
    <t>2BB8LS75</t>
  </si>
  <si>
    <t>2BB7LS73</t>
  </si>
  <si>
    <t>Rector,</t>
  </si>
  <si>
    <t>MINISTRY of NATIONAL EDUCATION</t>
  </si>
  <si>
    <t>UNIVERSITY OF PETROŞANI</t>
  </si>
  <si>
    <t>Faculty: Mechanical and Electrical Engineering</t>
  </si>
  <si>
    <t>Field: INDUSTRIAL ENGINEERING</t>
  </si>
  <si>
    <t>Study program: Machine Building Technology</t>
  </si>
  <si>
    <t>Engineers - IF, 4 years x 2 sem./year x 14 weeks./sem. x 26-28 hours/week., 3 weeks. main exam's sessions/sem.</t>
  </si>
  <si>
    <t>STUDY PLAN</t>
  </si>
  <si>
    <t>valid beginning with academic year 2018-2019</t>
  </si>
  <si>
    <t>Dean,</t>
  </si>
  <si>
    <t>Assoc.Prof.eng.,Ph.D. Iosif DUMITRESCU</t>
  </si>
  <si>
    <t>Professor eng.,Ph.D. Sorin Mihai RADU</t>
  </si>
  <si>
    <t>FIRST YEAR</t>
  </si>
  <si>
    <t>Courses</t>
  </si>
  <si>
    <t>Courses
code</t>
  </si>
  <si>
    <t>Course
tip</t>
  </si>
  <si>
    <t>Semester 1</t>
  </si>
  <si>
    <t>Semester 2</t>
  </si>
  <si>
    <t>Credit points</t>
  </si>
  <si>
    <t>No. of hours per discipline</t>
  </si>
  <si>
    <t>Hours for
individual
study</t>
  </si>
  <si>
    <t>Total of
hours</t>
  </si>
  <si>
    <t>No.</t>
  </si>
  <si>
    <t>Class</t>
  </si>
  <si>
    <t>SECOND YEAR</t>
  </si>
  <si>
    <t>Semester 3</t>
  </si>
  <si>
    <t>Semester 4</t>
  </si>
  <si>
    <t>THIRD YEAR</t>
  </si>
  <si>
    <t>Semester 5</t>
  </si>
  <si>
    <t>Semester 6</t>
  </si>
  <si>
    <t>FOURTH YEAR</t>
  </si>
  <si>
    <t>Semester 7</t>
  </si>
  <si>
    <t>Semester 8</t>
  </si>
  <si>
    <t>Year of</t>
  </si>
  <si>
    <t>study</t>
  </si>
  <si>
    <t>Optional courses</t>
  </si>
  <si>
    <t>Facultative course</t>
  </si>
  <si>
    <t xml:space="preserve">Year </t>
  </si>
  <si>
    <t>of</t>
  </si>
  <si>
    <t>Cours</t>
  </si>
  <si>
    <r>
      <t xml:space="preserve">        </t>
    </r>
    <r>
      <rPr>
        <b/>
        <i/>
        <sz val="11"/>
        <rFont val="Times New Roman"/>
        <family val="1"/>
      </rPr>
      <t>Caption: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2 - </t>
    </r>
    <r>
      <rPr>
        <sz val="11"/>
        <rFont val="Times New Roman"/>
        <family val="1"/>
      </rPr>
      <t xml:space="preserve">Faculty: Mechanical and Electrical Engineering;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- industrial engineering; </t>
    </r>
    <r>
      <rPr>
        <b/>
        <sz val="11"/>
        <rFont val="Times New Roman"/>
        <family val="1"/>
      </rPr>
      <t xml:space="preserve">B </t>
    </r>
    <r>
      <rPr>
        <sz val="11"/>
        <rFont val="Times New Roman"/>
        <family val="1"/>
      </rPr>
      <t xml:space="preserve">- Machine Building Technology; </t>
    </r>
  </si>
  <si>
    <r>
      <t>F</t>
    </r>
    <r>
      <rPr>
        <sz val="11"/>
        <rFont val="Times New Roman"/>
        <family val="1"/>
      </rPr>
      <t xml:space="preserve"> - fundamental discipline; </t>
    </r>
    <r>
      <rPr>
        <b/>
        <sz val="11"/>
        <rFont val="Times New Roman"/>
        <family val="1"/>
      </rPr>
      <t>D</t>
    </r>
    <r>
      <rPr>
        <sz val="11"/>
        <rFont val="Times New Roman"/>
        <family val="1"/>
      </rPr>
      <t xml:space="preserve"> - domain discipline;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- specialized discipline; 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- complementary discipline;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- optional discipline;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- class;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- seminar; </t>
    </r>
    <r>
      <rPr>
        <b/>
        <sz val="11"/>
        <rFont val="Times New Roman"/>
        <family val="1"/>
      </rPr>
      <t xml:space="preserve"> </t>
    </r>
  </si>
  <si>
    <r>
      <t>L</t>
    </r>
    <r>
      <rPr>
        <sz val="11"/>
        <rFont val="Times New Roman"/>
        <family val="1"/>
      </rPr>
      <t xml:space="preserve"> - laboratory;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- project;</t>
    </r>
    <r>
      <rPr>
        <b/>
        <sz val="11"/>
        <rFont val="Times New Roman"/>
        <family val="1"/>
      </rPr>
      <t xml:space="preserve"> Ex.(E</t>
    </r>
    <r>
      <rPr>
        <b/>
        <vertAlign val="subscript"/>
        <sz val="11"/>
        <rFont val="Times New Roman"/>
        <family val="1"/>
      </rPr>
      <t>1…8</t>
    </r>
    <r>
      <rPr>
        <b/>
        <sz val="1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- exam held in the semester 1…8; </t>
    </r>
    <r>
      <rPr>
        <b/>
        <sz val="11"/>
        <rFont val="Times New Roman"/>
        <family val="1"/>
      </rPr>
      <t>Cv.(C</t>
    </r>
    <r>
      <rPr>
        <b/>
        <vertAlign val="subscript"/>
        <sz val="11"/>
        <rFont val="Times New Roman"/>
        <family val="1"/>
      </rPr>
      <t>1…8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 xml:space="preserve"> - colloquium held in the semester 1…8, A/R - PASS / FAIL. </t>
    </r>
  </si>
  <si>
    <r>
      <t xml:space="preserve">Comments: </t>
    </r>
    <r>
      <rPr>
        <sz val="10"/>
        <rFont val="Times New Roman"/>
        <family val="1"/>
      </rPr>
      <t>For 1 credit point of the discipline 25 hours are granted for the didactic preparation and individual study of the student.</t>
    </r>
  </si>
  <si>
    <t>TOTAL FIRST YEAR</t>
  </si>
  <si>
    <t>TOTAL SECOND YEAR</t>
  </si>
  <si>
    <t>TOTAL THIRD YEAR</t>
  </si>
  <si>
    <t>TOTAL FOURTH YEAR</t>
  </si>
  <si>
    <t>For the pass of the diploma exam, additional 10 credits are awarded</t>
  </si>
  <si>
    <t>Chemistry</t>
  </si>
  <si>
    <t>Materials science and engineering</t>
  </si>
  <si>
    <t>Mathematical analysis</t>
  </si>
  <si>
    <t>Descriptive geometry</t>
  </si>
  <si>
    <t>Applied Informatics I</t>
  </si>
  <si>
    <t>Mechanics I</t>
  </si>
  <si>
    <t>English language I</t>
  </si>
  <si>
    <t>Physical education and sport I</t>
  </si>
  <si>
    <t>Applied Informatics II</t>
  </si>
  <si>
    <t>Mechanics II</t>
  </si>
  <si>
    <t>Materials technology</t>
  </si>
  <si>
    <t>Algebra, analytical and differential geom.</t>
  </si>
  <si>
    <t>Technical Drawing</t>
  </si>
  <si>
    <t>Physics</t>
  </si>
  <si>
    <t>English language II</t>
  </si>
  <si>
    <t>Physical education and sport II</t>
  </si>
  <si>
    <t>Thermotechnics and thermal machines</t>
  </si>
  <si>
    <t>Optional course OP 21</t>
  </si>
  <si>
    <t>Mechanisms</t>
  </si>
  <si>
    <t>Infographics (CAD) I</t>
  </si>
  <si>
    <t>Optional course OP22 I</t>
  </si>
  <si>
    <t>Physical education and sport III</t>
  </si>
  <si>
    <t>Infographics (CAD) II</t>
  </si>
  <si>
    <t>Mechanical vibrations</t>
  </si>
  <si>
    <t>Tolerance and dimension control</t>
  </si>
  <si>
    <t>Machine parts I</t>
  </si>
  <si>
    <t>Basics of surface generation on machine tools</t>
  </si>
  <si>
    <t>Optional course OP22 II</t>
  </si>
  <si>
    <t>Optional course OP23</t>
  </si>
  <si>
    <t>Physical education and sport IV</t>
  </si>
  <si>
    <t>Practical training, I, 30x3 hours/week</t>
  </si>
  <si>
    <t>Fluid mechanics and hydraulic machines</t>
  </si>
  <si>
    <t>Electrical engineering and machines</t>
  </si>
  <si>
    <t>Finite elements analysis</t>
  </si>
  <si>
    <t>Machine parts II</t>
  </si>
  <si>
    <t>Machine parts - project</t>
  </si>
  <si>
    <t>Elements of electronics and automation</t>
  </si>
  <si>
    <t>Machining and cutting tools</t>
  </si>
  <si>
    <t>Tribology</t>
  </si>
  <si>
    <t>Technological Devices</t>
  </si>
  <si>
    <t>Machine-tools</t>
  </si>
  <si>
    <t>Thermal treatments</t>
  </si>
  <si>
    <t>Cutter Tools Design</t>
  </si>
  <si>
    <t>Optional course OP 31</t>
  </si>
  <si>
    <t>Optional course OP32</t>
  </si>
  <si>
    <t>Practical training, II, 30x3 hours/week</t>
  </si>
  <si>
    <t>Welding Technology</t>
  </si>
  <si>
    <t>Basics of Computer Assisted Tech. Design</t>
  </si>
  <si>
    <t>Reliability and maintenance</t>
  </si>
  <si>
    <t>Assisted design of technological devices</t>
  </si>
  <si>
    <t>Technology of cold pressing</t>
  </si>
  <si>
    <t>Technology of cold pressing - project</t>
  </si>
  <si>
    <t>Optional course OP41</t>
  </si>
  <si>
    <t>Machine Building Technology I</t>
  </si>
  <si>
    <t>Machine Building Technology II</t>
  </si>
  <si>
    <t>Machine Building Technology - project</t>
  </si>
  <si>
    <t>Unconventional Technologies</t>
  </si>
  <si>
    <t>Manufacture of plastic and composite articles</t>
  </si>
  <si>
    <t>Optional course OP42</t>
  </si>
  <si>
    <t>Optional course OP43</t>
  </si>
  <si>
    <t>Optional course OP44</t>
  </si>
  <si>
    <t>Elaboration of graduation paper</t>
  </si>
  <si>
    <t>Practical training for elaboration of graduation paper</t>
  </si>
  <si>
    <t>Numerical methods</t>
  </si>
  <si>
    <t>Special Mathematics</t>
  </si>
  <si>
    <t>English language</t>
  </si>
  <si>
    <t>French language</t>
  </si>
  <si>
    <t>Spanish language</t>
  </si>
  <si>
    <t>Ethics and academic integrity</t>
  </si>
  <si>
    <t>Environment protection</t>
  </si>
  <si>
    <t>Management of production and operations</t>
  </si>
  <si>
    <t>Economic analysis of production systems</t>
  </si>
  <si>
    <t>Hydraulic and pneumatic drives</t>
  </si>
  <si>
    <t>Servomechanisms, transducers, sensors</t>
  </si>
  <si>
    <t>Basis of experimental research</t>
  </si>
  <si>
    <t>Data acquisition and distribution systems</t>
  </si>
  <si>
    <t>Technological design on flexible manufacturing systems</t>
  </si>
  <si>
    <t>Robotic process technology</t>
  </si>
  <si>
    <t>Computer-assisted quality - CAQ</t>
  </si>
  <si>
    <t>Optimization of manufacturing technologies</t>
  </si>
  <si>
    <t>Management of the maintenance of production systems</t>
  </si>
  <si>
    <t>Risk management</t>
  </si>
  <si>
    <t>General economy</t>
  </si>
  <si>
    <t>Technical statistics</t>
  </si>
  <si>
    <t>Foreign Languages V</t>
  </si>
  <si>
    <t>Foreign Languages VI</t>
  </si>
  <si>
    <t>Creativity and inventiveness</t>
  </si>
  <si>
    <t>Ergonomics in machine building</t>
  </si>
  <si>
    <t>Entrepreneurship</t>
  </si>
  <si>
    <t>Mechatronics</t>
  </si>
  <si>
    <t>Project Management</t>
  </si>
  <si>
    <t>Total course hours :</t>
  </si>
  <si>
    <t>Total hours of applications :</t>
  </si>
  <si>
    <t>Total teaching hours:</t>
  </si>
  <si>
    <t xml:space="preserve">Total hours of applications / Total hours (%) : </t>
  </si>
  <si>
    <t xml:space="preserve">Total course hours / Total hours of applications (%) : </t>
  </si>
  <si>
    <t>Nr.hours</t>
  </si>
  <si>
    <t>Nr.hours/Total hours (%)</t>
  </si>
  <si>
    <t>Physical education and sport</t>
  </si>
  <si>
    <t>Optional subjects</t>
  </si>
  <si>
    <t>Required subjects</t>
  </si>
  <si>
    <t>Complementary subjects</t>
  </si>
  <si>
    <t>Specialized technical subjects S</t>
  </si>
  <si>
    <t>Engineering subjects in the field D</t>
  </si>
  <si>
    <t>Fundamental subjects F</t>
  </si>
  <si>
    <t>SUBJECTS GRUP</t>
  </si>
  <si>
    <t>DISTRIBUTION OF HOURS BY SUBJECT GROUPS</t>
  </si>
  <si>
    <t xml:space="preserve">Total teaching hours / Total hours (%) : </t>
  </si>
  <si>
    <t>Economic and humanistic subjects</t>
  </si>
  <si>
    <t>History of Technology and Science</t>
  </si>
  <si>
    <t>Strength of Materials I</t>
  </si>
  <si>
    <t>Strength of Materials II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</si>
</sst>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3.5"/>
      <color indexed="12"/>
      <name val="Arial"/>
      <family val="2"/>
    </font>
    <font>
      <u val="single"/>
      <sz val="13.5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bscript"/>
      <sz val="11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10"/>
      <name val="Arial"/>
      <family val="2"/>
    </font>
    <font>
      <sz val="11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177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77" fontId="14" fillId="0" borderId="32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177" fontId="14" fillId="0" borderId="43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50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 horizontal="justify" vertical="center"/>
    </xf>
    <xf numFmtId="0" fontId="14" fillId="0" borderId="53" xfId="0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/>
    </xf>
    <xf numFmtId="0" fontId="14" fillId="0" borderId="32" xfId="0" applyFont="1" applyBorder="1" applyAlignment="1" quotePrefix="1">
      <alignment horizontal="center"/>
    </xf>
    <xf numFmtId="1" fontId="14" fillId="0" borderId="40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6" fillId="0" borderId="58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4" fillId="0" borderId="59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0" xfId="0" applyFont="1" applyBorder="1" applyAlignment="1">
      <alignment horizontal="left"/>
    </xf>
    <xf numFmtId="0" fontId="14" fillId="0" borderId="29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61" xfId="0" applyFont="1" applyBorder="1" applyAlignment="1">
      <alignment horizontal="center"/>
    </xf>
    <xf numFmtId="0" fontId="14" fillId="0" borderId="59" xfId="0" applyFont="1" applyBorder="1" applyAlignment="1">
      <alignment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4" fillId="0" borderId="6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57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6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8" xfId="0" applyFont="1" applyBorder="1" applyAlignment="1">
      <alignment horizontal="justify" vertical="top"/>
    </xf>
    <xf numFmtId="0" fontId="14" fillId="0" borderId="25" xfId="0" applyFont="1" applyBorder="1" applyAlignment="1">
      <alignment horizontal="center" vertical="top"/>
    </xf>
    <xf numFmtId="1" fontId="14" fillId="0" borderId="31" xfId="0" applyNumberFormat="1" applyFont="1" applyBorder="1" applyAlignment="1">
      <alignment horizontal="center" vertical="top"/>
    </xf>
    <xf numFmtId="1" fontId="14" fillId="0" borderId="32" xfId="0" applyNumberFormat="1" applyFont="1" applyBorder="1" applyAlignment="1">
      <alignment horizontal="center" vertical="top"/>
    </xf>
    <xf numFmtId="1" fontId="14" fillId="0" borderId="33" xfId="0" applyNumberFormat="1" applyFont="1" applyBorder="1" applyAlignment="1">
      <alignment horizontal="center" vertical="top"/>
    </xf>
    <xf numFmtId="1" fontId="14" fillId="0" borderId="35" xfId="0" applyNumberFormat="1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1" fontId="14" fillId="0" borderId="36" xfId="0" applyNumberFormat="1" applyFont="1" applyBorder="1" applyAlignment="1">
      <alignment horizontal="center" vertical="top"/>
    </xf>
    <xf numFmtId="1" fontId="14" fillId="0" borderId="3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/>
    </xf>
    <xf numFmtId="0" fontId="14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18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Continuous" vertical="center"/>
    </xf>
    <xf numFmtId="1" fontId="14" fillId="0" borderId="66" xfId="0" applyNumberFormat="1" applyFont="1" applyBorder="1" applyAlignment="1">
      <alignment horizontal="center" vertical="center"/>
    </xf>
    <xf numFmtId="1" fontId="14" fillId="0" borderId="67" xfId="0" applyNumberFormat="1" applyFont="1" applyBorder="1" applyAlignment="1">
      <alignment horizontal="center" vertical="center"/>
    </xf>
    <xf numFmtId="1" fontId="14" fillId="0" borderId="68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6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2" fillId="0" borderId="69" xfId="0" applyFont="1" applyFill="1" applyBorder="1" applyAlignment="1">
      <alignment horizontal="center" wrapText="1"/>
    </xf>
    <xf numFmtId="0" fontId="14" fillId="0" borderId="70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Continuous" vertical="center"/>
    </xf>
    <xf numFmtId="0" fontId="14" fillId="0" borderId="6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0" fontId="14" fillId="0" borderId="31" xfId="0" applyFont="1" applyBorder="1" applyAlignment="1" quotePrefix="1">
      <alignment horizontal="center"/>
    </xf>
    <xf numFmtId="0" fontId="14" fillId="0" borderId="11" xfId="0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1" fontId="14" fillId="0" borderId="50" xfId="0" applyNumberFormat="1" applyFont="1" applyBorder="1" applyAlignment="1">
      <alignment horizontal="center"/>
    </xf>
    <xf numFmtId="1" fontId="14" fillId="0" borderId="73" xfId="0" applyNumberFormat="1" applyFont="1" applyBorder="1" applyAlignment="1">
      <alignment horizontal="center"/>
    </xf>
    <xf numFmtId="1" fontId="14" fillId="0" borderId="74" xfId="0" applyNumberFormat="1" applyFont="1" applyBorder="1" applyAlignment="1">
      <alignment horizontal="center"/>
    </xf>
    <xf numFmtId="0" fontId="14" fillId="0" borderId="43" xfId="0" applyFont="1" applyBorder="1" applyAlignment="1" quotePrefix="1">
      <alignment horizontal="center"/>
    </xf>
    <xf numFmtId="0" fontId="14" fillId="0" borderId="61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14" fillId="0" borderId="41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7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1" fontId="14" fillId="0" borderId="43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1" fontId="11" fillId="0" borderId="0" xfId="0" applyNumberFormat="1" applyFont="1" applyAlignment="1">
      <alignment/>
    </xf>
    <xf numFmtId="0" fontId="14" fillId="0" borderId="34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1" fontId="14" fillId="0" borderId="51" xfId="0" applyNumberFormat="1" applyFont="1" applyBorder="1" applyAlignment="1">
      <alignment horizontal="center" vertical="top"/>
    </xf>
    <xf numFmtId="0" fontId="14" fillId="0" borderId="78" xfId="0" applyFont="1" applyBorder="1" applyAlignment="1">
      <alignment horizontal="center"/>
    </xf>
    <xf numFmtId="1" fontId="14" fillId="0" borderId="18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14" fillId="0" borderId="79" xfId="0" applyFont="1" applyBorder="1" applyAlignment="1">
      <alignment horizontal="center"/>
    </xf>
    <xf numFmtId="0" fontId="14" fillId="0" borderId="7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1" xfId="0" applyFont="1" applyBorder="1" applyAlignment="1">
      <alignment horizontal="justify" vertical="center"/>
    </xf>
    <xf numFmtId="0" fontId="14" fillId="0" borderId="18" xfId="0" applyFont="1" applyBorder="1" applyAlignment="1">
      <alignment horizontal="centerContinuous" vertical="center"/>
    </xf>
    <xf numFmtId="0" fontId="14" fillId="0" borderId="21" xfId="0" applyFont="1" applyFill="1" applyBorder="1" applyAlignment="1">
      <alignment horizontal="center"/>
    </xf>
    <xf numFmtId="0" fontId="14" fillId="0" borderId="62" xfId="0" applyFont="1" applyBorder="1" applyAlignment="1">
      <alignment/>
    </xf>
    <xf numFmtId="0" fontId="14" fillId="0" borderId="64" xfId="0" applyFont="1" applyBorder="1" applyAlignment="1">
      <alignment horizontal="center"/>
    </xf>
    <xf numFmtId="2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26" fillId="0" borderId="0" xfId="0" applyNumberFormat="1" applyFont="1" applyAlignment="1">
      <alignment/>
    </xf>
    <xf numFmtId="0" fontId="14" fillId="0" borderId="24" xfId="0" applyFont="1" applyBorder="1" applyAlignment="1">
      <alignment horizontal="center"/>
    </xf>
    <xf numFmtId="0" fontId="14" fillId="0" borderId="13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77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78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0" fontId="14" fillId="0" borderId="76" xfId="0" applyFont="1" applyBorder="1" applyAlignment="1">
      <alignment horizontal="center" vertical="top"/>
    </xf>
    <xf numFmtId="1" fontId="14" fillId="0" borderId="7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57" xfId="0" applyFont="1" applyBorder="1" applyAlignment="1">
      <alignment horizontal="left" vertical="justify"/>
    </xf>
    <xf numFmtId="0" fontId="14" fillId="0" borderId="71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75" xfId="0" applyFont="1" applyBorder="1" applyAlignment="1">
      <alignment horizontal="left" vertical="justify"/>
    </xf>
    <xf numFmtId="0" fontId="14" fillId="0" borderId="71" xfId="0" applyFont="1" applyBorder="1" applyAlignment="1">
      <alignment horizontal="left" vertical="justify"/>
    </xf>
    <xf numFmtId="0" fontId="14" fillId="0" borderId="12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justify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14" fillId="0" borderId="79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78" xfId="0" applyFont="1" applyBorder="1" applyAlignment="1">
      <alignment horizontal="left"/>
    </xf>
    <xf numFmtId="0" fontId="0" fillId="0" borderId="46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80" xfId="0" applyFont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79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75" xfId="0" applyFont="1" applyBorder="1" applyAlignment="1">
      <alignment horizontal="left"/>
    </xf>
    <xf numFmtId="2" fontId="14" fillId="0" borderId="60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0" fontId="14" fillId="0" borderId="6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" fontId="14" fillId="0" borderId="29" xfId="0" applyNumberFormat="1" applyFont="1" applyBorder="1" applyAlignment="1">
      <alignment horizontal="center" vertical="center"/>
    </xf>
    <xf numFmtId="1" fontId="14" fillId="0" borderId="63" xfId="0" applyNumberFormat="1" applyFont="1" applyBorder="1" applyAlignment="1">
      <alignment horizontal="center" vertical="center"/>
    </xf>
    <xf numFmtId="1" fontId="14" fillId="0" borderId="79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2" fontId="14" fillId="0" borderId="63" xfId="0" applyNumberFormat="1" applyFont="1" applyBorder="1" applyAlignment="1">
      <alignment horizontal="center" vertical="center"/>
    </xf>
    <xf numFmtId="2" fontId="14" fillId="0" borderId="79" xfId="0" applyNumberFormat="1" applyFont="1" applyBorder="1" applyAlignment="1">
      <alignment horizontal="center" vertical="center"/>
    </xf>
    <xf numFmtId="2" fontId="14" fillId="0" borderId="58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81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/>
    </xf>
    <xf numFmtId="2" fontId="14" fillId="0" borderId="63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2" fontId="14" fillId="0" borderId="82" xfId="0" applyNumberFormat="1" applyFont="1" applyBorder="1" applyAlignment="1">
      <alignment horizontal="center" vertical="center"/>
    </xf>
    <xf numFmtId="2" fontId="14" fillId="0" borderId="53" xfId="0" applyNumberFormat="1" applyFont="1" applyBorder="1" applyAlignment="1">
      <alignment horizontal="center" vertical="center"/>
    </xf>
    <xf numFmtId="2" fontId="14" fillId="0" borderId="68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77" xfId="0" applyNumberFormat="1" applyFont="1" applyBorder="1" applyAlignment="1">
      <alignment horizontal="center" vertical="center"/>
    </xf>
    <xf numFmtId="0" fontId="14" fillId="0" borderId="8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5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75" xfId="0" applyFont="1" applyBorder="1" applyAlignment="1">
      <alignment horizontal="left"/>
    </xf>
    <xf numFmtId="1" fontId="14" fillId="0" borderId="62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4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6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16" fillId="0" borderId="45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8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0" fontId="14" fillId="0" borderId="83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4" fillId="0" borderId="6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8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1" fontId="14" fillId="0" borderId="6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14" fillId="0" borderId="41" xfId="0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75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16" fillId="0" borderId="8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1" fontId="14" fillId="0" borderId="29" xfId="0" applyNumberFormat="1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7" xfId="0" applyBorder="1" applyAlignment="1">
      <alignment horizontal="left"/>
    </xf>
    <xf numFmtId="0" fontId="16" fillId="0" borderId="4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" fontId="16" fillId="0" borderId="74" xfId="0" applyNumberFormat="1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4" fillId="0" borderId="58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81" xfId="0" applyNumberFormat="1" applyFont="1" applyBorder="1" applyAlignment="1">
      <alignment horizontal="center"/>
    </xf>
    <xf numFmtId="0" fontId="14" fillId="0" borderId="61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1" fontId="14" fillId="0" borderId="14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4" fillId="0" borderId="62" xfId="0" applyNumberFormat="1" applyFont="1" applyBorder="1" applyAlignment="1">
      <alignment horizontal="center"/>
    </xf>
    <xf numFmtId="0" fontId="14" fillId="0" borderId="51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8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left" vertical="center"/>
    </xf>
    <xf numFmtId="0" fontId="16" fillId="0" borderId="81" xfId="0" applyFont="1" applyFill="1" applyBorder="1" applyAlignment="1">
      <alignment horizontal="left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1"/>
  <sheetViews>
    <sheetView tabSelected="1" view="pageLayout" zoomScaleSheetLayoutView="100" workbookViewId="0" topLeftCell="A203">
      <selection activeCell="A183" sqref="A183:IV183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1.28125" style="3" customWidth="1"/>
    <col min="4" max="4" width="6.8515625" style="3" customWidth="1"/>
    <col min="5" max="12" width="3.421875" style="0" customWidth="1"/>
    <col min="13" max="13" width="6.57421875" style="0" customWidth="1"/>
    <col min="14" max="14" width="6.140625" style="0" customWidth="1"/>
    <col min="15" max="15" width="5.8515625" style="0" customWidth="1"/>
    <col min="16" max="16" width="6.00390625" style="1" customWidth="1"/>
    <col min="17" max="18" width="5.421875" style="1" customWidth="1"/>
    <col min="19" max="19" width="5.421875" style="0" customWidth="1"/>
    <col min="20" max="20" width="8.8515625" style="0" customWidth="1"/>
    <col min="21" max="21" width="8.7109375" style="0" customWidth="1"/>
  </cols>
  <sheetData>
    <row r="1" spans="1:21" ht="15" customHeight="1">
      <c r="A1" s="391" t="s">
        <v>227</v>
      </c>
      <c r="B1" s="391"/>
      <c r="C1" s="391"/>
      <c r="D1" s="391"/>
      <c r="E1" s="2"/>
      <c r="F1" s="457" t="s">
        <v>226</v>
      </c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1:21" ht="15" customHeight="1">
      <c r="A2" s="390" t="s">
        <v>228</v>
      </c>
      <c r="B2" s="390"/>
      <c r="C2" s="390"/>
      <c r="D2" s="390"/>
      <c r="E2" s="2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1" ht="15" customHeight="1">
      <c r="A3" s="390" t="s">
        <v>229</v>
      </c>
      <c r="B3" s="390"/>
      <c r="C3" s="390"/>
      <c r="D3" s="390"/>
      <c r="E3" s="38"/>
      <c r="F3" s="38"/>
      <c r="G3" s="2"/>
      <c r="H3" s="2"/>
      <c r="I3" s="2"/>
      <c r="J3" s="2"/>
      <c r="K3" s="2"/>
      <c r="L3" s="2"/>
      <c r="M3" s="2"/>
      <c r="N3" s="2"/>
      <c r="O3" s="2"/>
      <c r="P3" s="37"/>
      <c r="Q3" s="37"/>
      <c r="R3" s="37"/>
      <c r="S3" s="2"/>
      <c r="T3" s="2"/>
      <c r="U3" s="2"/>
    </row>
    <row r="4" spans="1:21" ht="15" customHeight="1">
      <c r="A4" s="390" t="s">
        <v>230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2"/>
      <c r="M4" s="2"/>
      <c r="N4" s="2"/>
      <c r="O4" s="2"/>
      <c r="P4" s="37"/>
      <c r="Q4" s="37"/>
      <c r="R4" s="37"/>
      <c r="S4" s="2"/>
      <c r="T4" s="2"/>
      <c r="U4" s="2"/>
    </row>
    <row r="5" spans="1:21" ht="15" customHeight="1">
      <c r="A5" s="38" t="s">
        <v>231</v>
      </c>
      <c r="B5" s="38"/>
      <c r="C5" s="37"/>
      <c r="D5" s="38"/>
      <c r="E5" s="38"/>
      <c r="F5" s="38"/>
      <c r="G5" s="38"/>
      <c r="H5" s="2"/>
      <c r="I5" s="2"/>
      <c r="J5" s="2"/>
      <c r="K5" s="2"/>
      <c r="L5" s="2"/>
      <c r="M5" s="2"/>
      <c r="N5" s="2"/>
      <c r="O5" s="2"/>
      <c r="P5" s="37"/>
      <c r="Q5" s="37"/>
      <c r="R5" s="37"/>
      <c r="S5" s="2"/>
      <c r="T5" s="2"/>
      <c r="U5" s="2"/>
    </row>
    <row r="6" spans="1:21" ht="15" customHeight="1">
      <c r="A6" s="17"/>
      <c r="B6" s="17"/>
      <c r="C6" s="16"/>
      <c r="D6" s="17"/>
      <c r="E6" s="17"/>
      <c r="F6" s="17"/>
      <c r="G6" s="17"/>
      <c r="H6" s="15"/>
      <c r="I6" s="15"/>
      <c r="J6" s="15"/>
      <c r="K6" s="15"/>
      <c r="L6" s="15"/>
      <c r="M6" s="15"/>
      <c r="N6" s="15"/>
      <c r="O6" s="15"/>
      <c r="P6" s="16"/>
      <c r="Q6" s="16"/>
      <c r="R6" s="16"/>
      <c r="S6" s="15"/>
      <c r="T6" s="15"/>
      <c r="U6" s="15"/>
    </row>
    <row r="7" spans="1:21" ht="15" customHeight="1">
      <c r="A7" s="383" t="s">
        <v>232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</row>
    <row r="8" spans="1:21" ht="15" customHeight="1">
      <c r="A8" s="389" t="s">
        <v>233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</row>
    <row r="9" spans="1:21" ht="1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6" ht="15.75" customHeight="1">
      <c r="A10" s="384" t="s">
        <v>247</v>
      </c>
      <c r="B10" s="435" t="s">
        <v>237</v>
      </c>
      <c r="C10" s="384" t="s">
        <v>239</v>
      </c>
      <c r="D10" s="384" t="s">
        <v>240</v>
      </c>
      <c r="E10" s="413" t="s">
        <v>241</v>
      </c>
      <c r="F10" s="414"/>
      <c r="G10" s="414"/>
      <c r="H10" s="415"/>
      <c r="I10" s="413" t="s">
        <v>242</v>
      </c>
      <c r="J10" s="414"/>
      <c r="K10" s="414"/>
      <c r="L10" s="415"/>
      <c r="M10" s="437" t="s">
        <v>243</v>
      </c>
      <c r="N10" s="438"/>
      <c r="O10" s="413" t="s">
        <v>17</v>
      </c>
      <c r="P10" s="415"/>
      <c r="Q10" s="407" t="s">
        <v>244</v>
      </c>
      <c r="R10" s="408"/>
      <c r="S10" s="409"/>
      <c r="T10" s="430" t="s">
        <v>245</v>
      </c>
      <c r="U10" s="430" t="s">
        <v>246</v>
      </c>
      <c r="W10" s="330" t="s">
        <v>198</v>
      </c>
      <c r="X10" s="330" t="s">
        <v>196</v>
      </c>
      <c r="Y10" s="330" t="s">
        <v>197</v>
      </c>
      <c r="Z10" s="330" t="s">
        <v>199</v>
      </c>
    </row>
    <row r="11" spans="1:21" ht="15.75" customHeight="1" thickBot="1">
      <c r="A11" s="385"/>
      <c r="B11" s="436"/>
      <c r="C11" s="385"/>
      <c r="D11" s="385"/>
      <c r="E11" s="416"/>
      <c r="F11" s="417"/>
      <c r="G11" s="417"/>
      <c r="H11" s="418"/>
      <c r="I11" s="416"/>
      <c r="J11" s="417"/>
      <c r="K11" s="417"/>
      <c r="L11" s="418"/>
      <c r="M11" s="439"/>
      <c r="N11" s="440"/>
      <c r="O11" s="416"/>
      <c r="P11" s="418"/>
      <c r="Q11" s="410"/>
      <c r="R11" s="411"/>
      <c r="S11" s="412"/>
      <c r="T11" s="431"/>
      <c r="U11" s="431"/>
    </row>
    <row r="12" spans="1:21" ht="15.75" customHeight="1" thickBot="1">
      <c r="A12" s="386"/>
      <c r="B12" s="19" t="s">
        <v>238</v>
      </c>
      <c r="C12" s="386"/>
      <c r="D12" s="386"/>
      <c r="E12" s="19" t="s">
        <v>0</v>
      </c>
      <c r="F12" s="28" t="s">
        <v>1</v>
      </c>
      <c r="G12" s="28" t="s">
        <v>2</v>
      </c>
      <c r="H12" s="20" t="s">
        <v>3</v>
      </c>
      <c r="I12" s="19" t="s">
        <v>0</v>
      </c>
      <c r="J12" s="28" t="s">
        <v>1</v>
      </c>
      <c r="K12" s="28" t="s">
        <v>2</v>
      </c>
      <c r="L12" s="20" t="s">
        <v>3</v>
      </c>
      <c r="M12" s="29" t="s">
        <v>18</v>
      </c>
      <c r="N12" s="30" t="s">
        <v>19</v>
      </c>
      <c r="O12" s="29" t="s">
        <v>18</v>
      </c>
      <c r="P12" s="30" t="s">
        <v>19</v>
      </c>
      <c r="Q12" s="19" t="s">
        <v>248</v>
      </c>
      <c r="R12" s="28" t="s">
        <v>5</v>
      </c>
      <c r="S12" s="26" t="s">
        <v>6</v>
      </c>
      <c r="T12" s="432"/>
      <c r="U12" s="432"/>
    </row>
    <row r="13" spans="1:25" s="9" customFormat="1" ht="15.75" customHeight="1">
      <c r="A13" s="57">
        <v>1</v>
      </c>
      <c r="B13" s="58" t="s">
        <v>274</v>
      </c>
      <c r="C13" s="48" t="s">
        <v>20</v>
      </c>
      <c r="D13" s="48" t="s">
        <v>7</v>
      </c>
      <c r="E13" s="59">
        <v>2</v>
      </c>
      <c r="F13" s="60" t="s">
        <v>21</v>
      </c>
      <c r="G13" s="60">
        <v>2</v>
      </c>
      <c r="H13" s="61" t="s">
        <v>21</v>
      </c>
      <c r="I13" s="59" t="s">
        <v>21</v>
      </c>
      <c r="J13" s="62" t="s">
        <v>21</v>
      </c>
      <c r="K13" s="60" t="s">
        <v>21</v>
      </c>
      <c r="L13" s="63" t="s">
        <v>21</v>
      </c>
      <c r="M13" s="64">
        <v>4</v>
      </c>
      <c r="N13" s="48" t="s">
        <v>21</v>
      </c>
      <c r="O13" s="75" t="s">
        <v>80</v>
      </c>
      <c r="P13" s="48" t="s">
        <v>21</v>
      </c>
      <c r="Q13" s="66">
        <f aca="true" t="shared" si="0" ref="Q13:Q18">E13*14</f>
        <v>28</v>
      </c>
      <c r="R13" s="67">
        <v>28</v>
      </c>
      <c r="S13" s="68">
        <f>SUM(Q13:R13)</f>
        <v>56</v>
      </c>
      <c r="T13" s="48">
        <f aca="true" t="shared" si="1" ref="T13:T27">U13-S13</f>
        <v>44</v>
      </c>
      <c r="U13" s="48">
        <f aca="true" t="shared" si="2" ref="U13:U18">M13*25</f>
        <v>100</v>
      </c>
      <c r="W13" s="259">
        <f aca="true" t="shared" si="3" ref="W13:W18">Q13</f>
        <v>28</v>
      </c>
      <c r="X13" s="9">
        <v>106</v>
      </c>
      <c r="Y13" s="9" t="s">
        <v>164</v>
      </c>
    </row>
    <row r="14" spans="1:25" s="9" customFormat="1" ht="15.75" customHeight="1">
      <c r="A14" s="34">
        <f>A13+1</f>
        <v>2</v>
      </c>
      <c r="B14" s="69" t="s">
        <v>275</v>
      </c>
      <c r="C14" s="49" t="s">
        <v>23</v>
      </c>
      <c r="D14" s="49" t="s">
        <v>8</v>
      </c>
      <c r="E14" s="70">
        <v>2</v>
      </c>
      <c r="F14" s="71" t="s">
        <v>21</v>
      </c>
      <c r="G14" s="71">
        <v>2</v>
      </c>
      <c r="H14" s="72" t="s">
        <v>21</v>
      </c>
      <c r="I14" s="70" t="s">
        <v>21</v>
      </c>
      <c r="J14" s="73" t="s">
        <v>21</v>
      </c>
      <c r="K14" s="71" t="s">
        <v>21</v>
      </c>
      <c r="L14" s="72" t="s">
        <v>21</v>
      </c>
      <c r="M14" s="74">
        <v>5</v>
      </c>
      <c r="N14" s="49" t="s">
        <v>21</v>
      </c>
      <c r="O14" s="75" t="s">
        <v>79</v>
      </c>
      <c r="P14" s="49" t="s">
        <v>21</v>
      </c>
      <c r="Q14" s="76">
        <f t="shared" si="0"/>
        <v>28</v>
      </c>
      <c r="R14" s="77">
        <v>28</v>
      </c>
      <c r="S14" s="78">
        <f aca="true" t="shared" si="4" ref="S14:S27">SUM(Q14:R14)</f>
        <v>56</v>
      </c>
      <c r="T14" s="49">
        <f t="shared" si="1"/>
        <v>69</v>
      </c>
      <c r="U14" s="49">
        <f t="shared" si="2"/>
        <v>125</v>
      </c>
      <c r="W14" s="259">
        <f t="shared" si="3"/>
        <v>28</v>
      </c>
      <c r="X14" s="9">
        <v>106</v>
      </c>
      <c r="Y14" s="9" t="s">
        <v>164</v>
      </c>
    </row>
    <row r="15" spans="1:25" s="9" customFormat="1" ht="15.75" customHeight="1">
      <c r="A15" s="34">
        <f aca="true" t="shared" si="5" ref="A15:A28">A14+1</f>
        <v>3</v>
      </c>
      <c r="B15" s="69" t="s">
        <v>276</v>
      </c>
      <c r="C15" s="49" t="s">
        <v>25</v>
      </c>
      <c r="D15" s="49" t="s">
        <v>7</v>
      </c>
      <c r="E15" s="70">
        <v>2</v>
      </c>
      <c r="F15" s="71">
        <v>2</v>
      </c>
      <c r="G15" s="71" t="s">
        <v>21</v>
      </c>
      <c r="H15" s="72" t="s">
        <v>21</v>
      </c>
      <c r="I15" s="70" t="s">
        <v>21</v>
      </c>
      <c r="J15" s="73" t="s">
        <v>21</v>
      </c>
      <c r="K15" s="71" t="s">
        <v>21</v>
      </c>
      <c r="L15" s="72" t="s">
        <v>21</v>
      </c>
      <c r="M15" s="74">
        <v>5</v>
      </c>
      <c r="N15" s="49" t="s">
        <v>21</v>
      </c>
      <c r="O15" s="75" t="s">
        <v>79</v>
      </c>
      <c r="P15" s="49" t="s">
        <v>21</v>
      </c>
      <c r="Q15" s="76">
        <f t="shared" si="0"/>
        <v>28</v>
      </c>
      <c r="R15" s="77">
        <v>28</v>
      </c>
      <c r="S15" s="78">
        <f t="shared" si="4"/>
        <v>56</v>
      </c>
      <c r="T15" s="49">
        <f t="shared" si="1"/>
        <v>69</v>
      </c>
      <c r="U15" s="49">
        <f t="shared" si="2"/>
        <v>125</v>
      </c>
      <c r="W15" s="259">
        <f t="shared" si="3"/>
        <v>28</v>
      </c>
      <c r="X15" s="9">
        <v>106</v>
      </c>
      <c r="Y15" s="9" t="s">
        <v>164</v>
      </c>
    </row>
    <row r="16" spans="1:25" s="9" customFormat="1" ht="15.75" customHeight="1">
      <c r="A16" s="34">
        <f t="shared" si="5"/>
        <v>4</v>
      </c>
      <c r="B16" s="69" t="s">
        <v>277</v>
      </c>
      <c r="C16" s="49" t="s">
        <v>27</v>
      </c>
      <c r="D16" s="49" t="s">
        <v>7</v>
      </c>
      <c r="E16" s="70">
        <v>1</v>
      </c>
      <c r="F16" s="71" t="s">
        <v>21</v>
      </c>
      <c r="G16" s="71">
        <v>2</v>
      </c>
      <c r="H16" s="72" t="s">
        <v>21</v>
      </c>
      <c r="I16" s="70" t="s">
        <v>21</v>
      </c>
      <c r="J16" s="73" t="s">
        <v>21</v>
      </c>
      <c r="K16" s="71" t="s">
        <v>21</v>
      </c>
      <c r="L16" s="72" t="s">
        <v>21</v>
      </c>
      <c r="M16" s="74">
        <v>3</v>
      </c>
      <c r="N16" s="49" t="s">
        <v>21</v>
      </c>
      <c r="O16" s="75" t="s">
        <v>80</v>
      </c>
      <c r="P16" s="49" t="s">
        <v>21</v>
      </c>
      <c r="Q16" s="76">
        <f t="shared" si="0"/>
        <v>14</v>
      </c>
      <c r="R16" s="77">
        <v>28</v>
      </c>
      <c r="S16" s="78">
        <f t="shared" si="4"/>
        <v>42</v>
      </c>
      <c r="T16" s="49">
        <f t="shared" si="1"/>
        <v>33</v>
      </c>
      <c r="U16" s="49">
        <f t="shared" si="2"/>
        <v>75</v>
      </c>
      <c r="W16" s="259">
        <f t="shared" si="3"/>
        <v>14</v>
      </c>
      <c r="X16" s="9">
        <v>106</v>
      </c>
      <c r="Y16" s="9" t="s">
        <v>164</v>
      </c>
    </row>
    <row r="17" spans="1:25" s="9" customFormat="1" ht="15.75" customHeight="1">
      <c r="A17" s="34">
        <f t="shared" si="5"/>
        <v>5</v>
      </c>
      <c r="B17" s="69" t="s">
        <v>278</v>
      </c>
      <c r="C17" s="49" t="s">
        <v>166</v>
      </c>
      <c r="D17" s="49" t="s">
        <v>7</v>
      </c>
      <c r="E17" s="70">
        <v>2</v>
      </c>
      <c r="F17" s="71" t="s">
        <v>21</v>
      </c>
      <c r="G17" s="71">
        <v>3</v>
      </c>
      <c r="H17" s="72" t="s">
        <v>21</v>
      </c>
      <c r="I17" s="70" t="s">
        <v>21</v>
      </c>
      <c r="J17" s="73" t="s">
        <v>21</v>
      </c>
      <c r="K17" s="71" t="s">
        <v>21</v>
      </c>
      <c r="L17" s="72" t="s">
        <v>21</v>
      </c>
      <c r="M17" s="74">
        <v>6</v>
      </c>
      <c r="N17" s="49" t="s">
        <v>21</v>
      </c>
      <c r="O17" s="75" t="s">
        <v>79</v>
      </c>
      <c r="P17" s="49" t="s">
        <v>21</v>
      </c>
      <c r="Q17" s="76">
        <f t="shared" si="0"/>
        <v>28</v>
      </c>
      <c r="R17" s="77">
        <v>42</v>
      </c>
      <c r="S17" s="78">
        <f t="shared" si="4"/>
        <v>70</v>
      </c>
      <c r="T17" s="49">
        <f t="shared" si="1"/>
        <v>80</v>
      </c>
      <c r="U17" s="49">
        <f t="shared" si="2"/>
        <v>150</v>
      </c>
      <c r="W17" s="259">
        <f t="shared" si="3"/>
        <v>28</v>
      </c>
      <c r="X17" s="9">
        <v>106</v>
      </c>
      <c r="Y17" s="9" t="s">
        <v>164</v>
      </c>
    </row>
    <row r="18" spans="1:25" s="8" customFormat="1" ht="15.75" customHeight="1">
      <c r="A18" s="34">
        <f t="shared" si="5"/>
        <v>6</v>
      </c>
      <c r="B18" s="69" t="s">
        <v>279</v>
      </c>
      <c r="C18" s="49" t="s">
        <v>167</v>
      </c>
      <c r="D18" s="49" t="s">
        <v>8</v>
      </c>
      <c r="E18" s="70">
        <v>2</v>
      </c>
      <c r="F18" s="71">
        <v>2</v>
      </c>
      <c r="G18" s="71" t="s">
        <v>21</v>
      </c>
      <c r="H18" s="72" t="s">
        <v>21</v>
      </c>
      <c r="I18" s="70" t="s">
        <v>21</v>
      </c>
      <c r="J18" s="79" t="s">
        <v>21</v>
      </c>
      <c r="K18" s="71" t="s">
        <v>21</v>
      </c>
      <c r="L18" s="72" t="s">
        <v>21</v>
      </c>
      <c r="M18" s="74">
        <v>4</v>
      </c>
      <c r="N18" s="49" t="s">
        <v>21</v>
      </c>
      <c r="O18" s="56" t="s">
        <v>79</v>
      </c>
      <c r="P18" s="49" t="s">
        <v>21</v>
      </c>
      <c r="Q18" s="76">
        <f t="shared" si="0"/>
        <v>28</v>
      </c>
      <c r="R18" s="77">
        <v>28</v>
      </c>
      <c r="S18" s="78">
        <f t="shared" si="4"/>
        <v>56</v>
      </c>
      <c r="T18" s="49">
        <f t="shared" si="1"/>
        <v>44</v>
      </c>
      <c r="U18" s="49">
        <f t="shared" si="2"/>
        <v>100</v>
      </c>
      <c r="W18" s="259">
        <f t="shared" si="3"/>
        <v>28</v>
      </c>
      <c r="X18" s="9">
        <v>66</v>
      </c>
      <c r="Y18" s="9" t="s">
        <v>165</v>
      </c>
    </row>
    <row r="19" spans="1:21" s="8" customFormat="1" ht="15.75" customHeight="1">
      <c r="A19" s="34">
        <f t="shared" si="5"/>
        <v>7</v>
      </c>
      <c r="B19" s="69" t="s">
        <v>280</v>
      </c>
      <c r="C19" s="49" t="s">
        <v>169</v>
      </c>
      <c r="D19" s="49" t="s">
        <v>10</v>
      </c>
      <c r="E19" s="70" t="s">
        <v>21</v>
      </c>
      <c r="F19" s="71">
        <v>2</v>
      </c>
      <c r="G19" s="71" t="s">
        <v>21</v>
      </c>
      <c r="H19" s="72" t="s">
        <v>21</v>
      </c>
      <c r="I19" s="70" t="s">
        <v>21</v>
      </c>
      <c r="J19" s="77" t="s">
        <v>21</v>
      </c>
      <c r="K19" s="71" t="s">
        <v>21</v>
      </c>
      <c r="L19" s="72" t="s">
        <v>21</v>
      </c>
      <c r="M19" s="74">
        <v>2</v>
      </c>
      <c r="N19" s="49" t="s">
        <v>21</v>
      </c>
      <c r="O19" s="56" t="s">
        <v>80</v>
      </c>
      <c r="P19" s="49" t="s">
        <v>21</v>
      </c>
      <c r="Q19" s="247" t="s">
        <v>21</v>
      </c>
      <c r="R19" s="77">
        <v>28</v>
      </c>
      <c r="S19" s="91">
        <f>SUM(Q19:R19)</f>
        <v>28</v>
      </c>
      <c r="T19" s="49">
        <f>U19-S19</f>
        <v>22</v>
      </c>
      <c r="U19" s="49">
        <f>M19*25</f>
        <v>50</v>
      </c>
    </row>
    <row r="20" spans="1:21" s="8" customFormat="1" ht="15.75" customHeight="1" thickBot="1">
      <c r="A20" s="34">
        <f t="shared" si="5"/>
        <v>8</v>
      </c>
      <c r="B20" s="249" t="s">
        <v>281</v>
      </c>
      <c r="C20" s="50" t="s">
        <v>168</v>
      </c>
      <c r="D20" s="50" t="s">
        <v>10</v>
      </c>
      <c r="E20" s="80" t="s">
        <v>21</v>
      </c>
      <c r="F20" s="81">
        <v>2</v>
      </c>
      <c r="G20" s="81" t="s">
        <v>21</v>
      </c>
      <c r="H20" s="82" t="s">
        <v>21</v>
      </c>
      <c r="I20" s="80" t="s">
        <v>21</v>
      </c>
      <c r="J20" s="81" t="s">
        <v>21</v>
      </c>
      <c r="K20" s="81" t="s">
        <v>21</v>
      </c>
      <c r="L20" s="82" t="s">
        <v>21</v>
      </c>
      <c r="M20" s="250">
        <v>1</v>
      </c>
      <c r="N20" s="123" t="s">
        <v>21</v>
      </c>
      <c r="O20" s="251" t="s">
        <v>11</v>
      </c>
      <c r="P20" s="50" t="s">
        <v>21</v>
      </c>
      <c r="Q20" s="80" t="s">
        <v>21</v>
      </c>
      <c r="R20" s="81">
        <f>F20*14</f>
        <v>28</v>
      </c>
      <c r="S20" s="82">
        <v>28</v>
      </c>
      <c r="T20" s="50">
        <v>0</v>
      </c>
      <c r="U20" s="50">
        <v>28</v>
      </c>
    </row>
    <row r="21" spans="1:25" s="8" customFormat="1" ht="15.75" customHeight="1">
      <c r="A21" s="34">
        <f t="shared" si="5"/>
        <v>9</v>
      </c>
      <c r="B21" s="248" t="s">
        <v>282</v>
      </c>
      <c r="C21" s="51" t="s">
        <v>32</v>
      </c>
      <c r="D21" s="51" t="s">
        <v>7</v>
      </c>
      <c r="E21" s="202" t="s">
        <v>21</v>
      </c>
      <c r="F21" s="87" t="s">
        <v>21</v>
      </c>
      <c r="G21" s="87" t="s">
        <v>21</v>
      </c>
      <c r="H21" s="88" t="s">
        <v>21</v>
      </c>
      <c r="I21" s="85">
        <v>2</v>
      </c>
      <c r="J21" s="86" t="s">
        <v>21</v>
      </c>
      <c r="K21" s="87">
        <v>2</v>
      </c>
      <c r="L21" s="87" t="s">
        <v>21</v>
      </c>
      <c r="M21" s="197" t="s">
        <v>21</v>
      </c>
      <c r="N21" s="51">
        <v>5</v>
      </c>
      <c r="O21" s="197" t="s">
        <v>21</v>
      </c>
      <c r="P21" s="48" t="s">
        <v>81</v>
      </c>
      <c r="Q21" s="202">
        <f aca="true" t="shared" si="6" ref="Q21:Q26">I21*14</f>
        <v>28</v>
      </c>
      <c r="R21" s="222">
        <v>28</v>
      </c>
      <c r="S21" s="116">
        <f t="shared" si="4"/>
        <v>56</v>
      </c>
      <c r="T21" s="208">
        <f t="shared" si="1"/>
        <v>69</v>
      </c>
      <c r="U21" s="208">
        <f aca="true" t="shared" si="7" ref="U21:U27">N21*25</f>
        <v>125</v>
      </c>
      <c r="W21" s="8">
        <f aca="true" t="shared" si="8" ref="W21:W26">Q21</f>
        <v>28</v>
      </c>
      <c r="X21" s="8">
        <v>106</v>
      </c>
      <c r="Y21" s="8" t="s">
        <v>164</v>
      </c>
    </row>
    <row r="22" spans="1:25" s="9" customFormat="1" ht="15.75" customHeight="1">
      <c r="A22" s="34">
        <f t="shared" si="5"/>
        <v>10</v>
      </c>
      <c r="B22" s="69" t="s">
        <v>283</v>
      </c>
      <c r="C22" s="49" t="s">
        <v>33</v>
      </c>
      <c r="D22" s="49" t="s">
        <v>8</v>
      </c>
      <c r="E22" s="70" t="s">
        <v>21</v>
      </c>
      <c r="F22" s="71" t="s">
        <v>21</v>
      </c>
      <c r="G22" s="71" t="s">
        <v>21</v>
      </c>
      <c r="H22" s="72" t="s">
        <v>21</v>
      </c>
      <c r="I22" s="75">
        <v>2</v>
      </c>
      <c r="J22" s="79">
        <v>1</v>
      </c>
      <c r="K22" s="71">
        <v>1</v>
      </c>
      <c r="L22" s="71" t="s">
        <v>21</v>
      </c>
      <c r="M22" s="74" t="s">
        <v>21</v>
      </c>
      <c r="N22" s="49">
        <v>5</v>
      </c>
      <c r="O22" s="74" t="s">
        <v>21</v>
      </c>
      <c r="P22" s="49" t="s">
        <v>81</v>
      </c>
      <c r="Q22" s="70">
        <f t="shared" si="6"/>
        <v>28</v>
      </c>
      <c r="R22" s="71">
        <v>28</v>
      </c>
      <c r="S22" s="91">
        <f t="shared" si="4"/>
        <v>56</v>
      </c>
      <c r="T22" s="49">
        <f t="shared" si="1"/>
        <v>69</v>
      </c>
      <c r="U22" s="49">
        <f t="shared" si="7"/>
        <v>125</v>
      </c>
      <c r="W22" s="8">
        <f t="shared" si="8"/>
        <v>28</v>
      </c>
      <c r="X22" s="8">
        <v>66</v>
      </c>
      <c r="Y22" s="8" t="s">
        <v>165</v>
      </c>
    </row>
    <row r="23" spans="1:25" s="9" customFormat="1" ht="15.75" customHeight="1">
      <c r="A23" s="34">
        <f t="shared" si="5"/>
        <v>11</v>
      </c>
      <c r="B23" s="69" t="s">
        <v>284</v>
      </c>
      <c r="C23" s="49" t="s">
        <v>34</v>
      </c>
      <c r="D23" s="49" t="s">
        <v>8</v>
      </c>
      <c r="E23" s="70" t="s">
        <v>21</v>
      </c>
      <c r="F23" s="71" t="s">
        <v>21</v>
      </c>
      <c r="G23" s="71" t="s">
        <v>21</v>
      </c>
      <c r="H23" s="72" t="s">
        <v>21</v>
      </c>
      <c r="I23" s="75">
        <v>2</v>
      </c>
      <c r="J23" s="77" t="s">
        <v>21</v>
      </c>
      <c r="K23" s="71">
        <v>2</v>
      </c>
      <c r="L23" s="71" t="s">
        <v>21</v>
      </c>
      <c r="M23" s="74" t="s">
        <v>21</v>
      </c>
      <c r="N23" s="49">
        <v>5</v>
      </c>
      <c r="O23" s="74" t="s">
        <v>21</v>
      </c>
      <c r="P23" s="49" t="s">
        <v>81</v>
      </c>
      <c r="Q23" s="70">
        <f t="shared" si="6"/>
        <v>28</v>
      </c>
      <c r="R23" s="87">
        <v>28</v>
      </c>
      <c r="S23" s="91">
        <f t="shared" si="4"/>
        <v>56</v>
      </c>
      <c r="T23" s="49">
        <f t="shared" si="1"/>
        <v>69</v>
      </c>
      <c r="U23" s="49">
        <f t="shared" si="7"/>
        <v>125</v>
      </c>
      <c r="W23" s="8">
        <f t="shared" si="8"/>
        <v>28</v>
      </c>
      <c r="X23" s="8">
        <v>106</v>
      </c>
      <c r="Y23" s="8" t="s">
        <v>164</v>
      </c>
    </row>
    <row r="24" spans="1:25" s="9" customFormat="1" ht="15.75" customHeight="1">
      <c r="A24" s="34">
        <f t="shared" si="5"/>
        <v>12</v>
      </c>
      <c r="B24" s="69" t="s">
        <v>285</v>
      </c>
      <c r="C24" s="49" t="s">
        <v>35</v>
      </c>
      <c r="D24" s="49" t="s">
        <v>7</v>
      </c>
      <c r="E24" s="70" t="s">
        <v>21</v>
      </c>
      <c r="F24" s="71" t="s">
        <v>21</v>
      </c>
      <c r="G24" s="71" t="s">
        <v>21</v>
      </c>
      <c r="H24" s="72" t="s">
        <v>21</v>
      </c>
      <c r="I24" s="75">
        <v>2</v>
      </c>
      <c r="J24" s="77">
        <v>2</v>
      </c>
      <c r="K24" s="71" t="s">
        <v>21</v>
      </c>
      <c r="L24" s="71" t="s">
        <v>21</v>
      </c>
      <c r="M24" s="74" t="s">
        <v>21</v>
      </c>
      <c r="N24" s="49">
        <v>4</v>
      </c>
      <c r="O24" s="74" t="s">
        <v>21</v>
      </c>
      <c r="P24" s="49" t="s">
        <v>81</v>
      </c>
      <c r="Q24" s="70">
        <f t="shared" si="6"/>
        <v>28</v>
      </c>
      <c r="R24" s="87">
        <v>28</v>
      </c>
      <c r="S24" s="91">
        <f t="shared" si="4"/>
        <v>56</v>
      </c>
      <c r="T24" s="49">
        <f t="shared" si="1"/>
        <v>44</v>
      </c>
      <c r="U24" s="49">
        <f t="shared" si="7"/>
        <v>100</v>
      </c>
      <c r="W24" s="8">
        <f t="shared" si="8"/>
        <v>28</v>
      </c>
      <c r="X24" s="8">
        <v>106</v>
      </c>
      <c r="Y24" s="8" t="s">
        <v>164</v>
      </c>
    </row>
    <row r="25" spans="1:25" s="9" customFormat="1" ht="15.75" customHeight="1">
      <c r="A25" s="34">
        <f t="shared" si="5"/>
        <v>13</v>
      </c>
      <c r="B25" s="69" t="s">
        <v>286</v>
      </c>
      <c r="C25" s="49" t="s">
        <v>126</v>
      </c>
      <c r="D25" s="49" t="s">
        <v>7</v>
      </c>
      <c r="E25" s="70" t="s">
        <v>21</v>
      </c>
      <c r="F25" s="71" t="s">
        <v>21</v>
      </c>
      <c r="G25" s="71" t="s">
        <v>21</v>
      </c>
      <c r="H25" s="72" t="s">
        <v>21</v>
      </c>
      <c r="I25" s="75">
        <v>2</v>
      </c>
      <c r="J25" s="77" t="s">
        <v>21</v>
      </c>
      <c r="K25" s="71">
        <v>2</v>
      </c>
      <c r="L25" s="71" t="s">
        <v>21</v>
      </c>
      <c r="M25" s="74" t="s">
        <v>21</v>
      </c>
      <c r="N25" s="49">
        <v>4</v>
      </c>
      <c r="O25" s="74" t="s">
        <v>21</v>
      </c>
      <c r="P25" s="49" t="s">
        <v>82</v>
      </c>
      <c r="Q25" s="70">
        <f t="shared" si="6"/>
        <v>28</v>
      </c>
      <c r="R25" s="71">
        <v>28</v>
      </c>
      <c r="S25" s="91">
        <f t="shared" si="4"/>
        <v>56</v>
      </c>
      <c r="T25" s="49">
        <f t="shared" si="1"/>
        <v>44</v>
      </c>
      <c r="U25" s="49">
        <f t="shared" si="7"/>
        <v>100</v>
      </c>
      <c r="W25" s="8">
        <f t="shared" si="8"/>
        <v>28</v>
      </c>
      <c r="X25" s="8">
        <v>106</v>
      </c>
      <c r="Y25" s="8" t="s">
        <v>164</v>
      </c>
    </row>
    <row r="26" spans="1:25" s="9" customFormat="1" ht="15.75" customHeight="1">
      <c r="A26" s="34">
        <f t="shared" si="5"/>
        <v>14</v>
      </c>
      <c r="B26" s="69" t="s">
        <v>287</v>
      </c>
      <c r="C26" s="49" t="s">
        <v>30</v>
      </c>
      <c r="D26" s="49" t="s">
        <v>7</v>
      </c>
      <c r="E26" s="70" t="s">
        <v>21</v>
      </c>
      <c r="F26" s="71"/>
      <c r="G26" s="71" t="s">
        <v>21</v>
      </c>
      <c r="H26" s="72" t="s">
        <v>21</v>
      </c>
      <c r="I26" s="70">
        <v>2</v>
      </c>
      <c r="J26" s="71" t="s">
        <v>21</v>
      </c>
      <c r="K26" s="71">
        <v>2</v>
      </c>
      <c r="L26" s="72" t="s">
        <v>21</v>
      </c>
      <c r="M26" s="75" t="s">
        <v>21</v>
      </c>
      <c r="N26" s="49">
        <v>4</v>
      </c>
      <c r="O26" s="119" t="s">
        <v>21</v>
      </c>
      <c r="P26" s="49" t="s">
        <v>82</v>
      </c>
      <c r="Q26" s="76">
        <f t="shared" si="6"/>
        <v>28</v>
      </c>
      <c r="R26" s="77">
        <v>28</v>
      </c>
      <c r="S26" s="78">
        <f>SUM(Q26:R26)</f>
        <v>56</v>
      </c>
      <c r="T26" s="49">
        <f>U26-S26</f>
        <v>44</v>
      </c>
      <c r="U26" s="49">
        <f>N26*25</f>
        <v>100</v>
      </c>
      <c r="W26" s="8">
        <f t="shared" si="8"/>
        <v>28</v>
      </c>
      <c r="X26" s="8">
        <v>106</v>
      </c>
      <c r="Y26" s="8" t="s">
        <v>164</v>
      </c>
    </row>
    <row r="27" spans="1:21" s="9" customFormat="1" ht="15.75" customHeight="1">
      <c r="A27" s="34">
        <f t="shared" si="5"/>
        <v>15</v>
      </c>
      <c r="B27" s="69" t="s">
        <v>288</v>
      </c>
      <c r="C27" s="49" t="s">
        <v>170</v>
      </c>
      <c r="D27" s="49" t="s">
        <v>10</v>
      </c>
      <c r="E27" s="70" t="s">
        <v>21</v>
      </c>
      <c r="F27" s="71" t="s">
        <v>21</v>
      </c>
      <c r="G27" s="71" t="s">
        <v>21</v>
      </c>
      <c r="H27" s="72" t="s">
        <v>21</v>
      </c>
      <c r="I27" s="75" t="s">
        <v>21</v>
      </c>
      <c r="J27" s="77">
        <v>2</v>
      </c>
      <c r="K27" s="71" t="s">
        <v>21</v>
      </c>
      <c r="L27" s="71" t="s">
        <v>21</v>
      </c>
      <c r="M27" s="74" t="s">
        <v>21</v>
      </c>
      <c r="N27" s="49">
        <v>2</v>
      </c>
      <c r="O27" s="74" t="s">
        <v>21</v>
      </c>
      <c r="P27" s="49" t="s">
        <v>82</v>
      </c>
      <c r="Q27" s="70" t="s">
        <v>21</v>
      </c>
      <c r="R27" s="71">
        <v>28</v>
      </c>
      <c r="S27" s="91">
        <f t="shared" si="4"/>
        <v>28</v>
      </c>
      <c r="T27" s="49">
        <f t="shared" si="1"/>
        <v>22</v>
      </c>
      <c r="U27" s="49">
        <f t="shared" si="7"/>
        <v>50</v>
      </c>
    </row>
    <row r="28" spans="1:21" s="9" customFormat="1" ht="15.75" customHeight="1" thickBot="1">
      <c r="A28" s="34">
        <f t="shared" si="5"/>
        <v>16</v>
      </c>
      <c r="B28" s="98" t="s">
        <v>289</v>
      </c>
      <c r="C28" s="93" t="s">
        <v>171</v>
      </c>
      <c r="D28" s="93" t="s">
        <v>10</v>
      </c>
      <c r="E28" s="80" t="s">
        <v>21</v>
      </c>
      <c r="F28" s="81" t="s">
        <v>21</v>
      </c>
      <c r="G28" s="81" t="s">
        <v>21</v>
      </c>
      <c r="H28" s="82" t="s">
        <v>21</v>
      </c>
      <c r="I28" s="80" t="s">
        <v>21</v>
      </c>
      <c r="J28" s="81">
        <v>2</v>
      </c>
      <c r="K28" s="81" t="s">
        <v>21</v>
      </c>
      <c r="L28" s="82" t="s">
        <v>21</v>
      </c>
      <c r="M28" s="83" t="s">
        <v>21</v>
      </c>
      <c r="N28" s="50">
        <v>1</v>
      </c>
      <c r="O28" s="83" t="s">
        <v>21</v>
      </c>
      <c r="P28" s="99" t="s">
        <v>11</v>
      </c>
      <c r="Q28" s="80" t="s">
        <v>21</v>
      </c>
      <c r="R28" s="81">
        <v>28</v>
      </c>
      <c r="S28" s="82">
        <v>28</v>
      </c>
      <c r="T28" s="50">
        <v>0</v>
      </c>
      <c r="U28" s="50">
        <v>28</v>
      </c>
    </row>
    <row r="29" spans="1:25" s="9" customFormat="1" ht="15.75" customHeight="1" thickBot="1">
      <c r="A29" s="460" t="s">
        <v>269</v>
      </c>
      <c r="B29" s="461"/>
      <c r="C29" s="461"/>
      <c r="D29" s="462"/>
      <c r="E29" s="446">
        <f>SUM(E13:E50)</f>
        <v>13</v>
      </c>
      <c r="F29" s="387">
        <f>SUM(F13:F28)</f>
        <v>8</v>
      </c>
      <c r="G29" s="387">
        <f>SUM(G13:G50)</f>
        <v>7</v>
      </c>
      <c r="H29" s="458">
        <f>SUM(H13:H50)</f>
        <v>0</v>
      </c>
      <c r="I29" s="400">
        <f>SUM(I13:I28)</f>
        <v>12</v>
      </c>
      <c r="J29" s="387">
        <f>SUM(J13:J28)</f>
        <v>7</v>
      </c>
      <c r="K29" s="387">
        <f>SUM(K13:K28)</f>
        <v>9</v>
      </c>
      <c r="L29" s="455">
        <f>SUM(L13:L28)</f>
        <v>0</v>
      </c>
      <c r="M29" s="245">
        <f>SUM(M13:M28)</f>
        <v>30</v>
      </c>
      <c r="N29" s="246">
        <f>SUM(N21:N28)</f>
        <v>30</v>
      </c>
      <c r="O29" s="400" t="s">
        <v>163</v>
      </c>
      <c r="P29" s="401"/>
      <c r="Q29" s="404">
        <f>SUM(Q13:Q28)</f>
        <v>322</v>
      </c>
      <c r="R29" s="406">
        <f>(SUM(R13:R28))</f>
        <v>462</v>
      </c>
      <c r="S29" s="470">
        <f>(SUM(S13:S28))</f>
        <v>784</v>
      </c>
      <c r="T29" s="397">
        <f>(SUM(T13:T28))</f>
        <v>722</v>
      </c>
      <c r="U29" s="397">
        <f>(SUM(U13:U28))</f>
        <v>1506</v>
      </c>
      <c r="W29" s="259">
        <f>SUM(W13:W28)</f>
        <v>322</v>
      </c>
      <c r="X29" s="259">
        <f>(9*28*106+14*106+2*28*66)/W29</f>
        <v>99.04347826086956</v>
      </c>
      <c r="Y29" s="9" t="s">
        <v>200</v>
      </c>
    </row>
    <row r="30" spans="1:21" s="31" customFormat="1" ht="15.75" customHeight="1" thickBot="1">
      <c r="A30" s="463"/>
      <c r="B30" s="464"/>
      <c r="C30" s="464"/>
      <c r="D30" s="465"/>
      <c r="E30" s="405"/>
      <c r="F30" s="388"/>
      <c r="G30" s="388"/>
      <c r="H30" s="459"/>
      <c r="I30" s="402"/>
      <c r="J30" s="388"/>
      <c r="K30" s="388"/>
      <c r="L30" s="456"/>
      <c r="M30" s="467">
        <f>SUM(M13:N28)</f>
        <v>60</v>
      </c>
      <c r="N30" s="468"/>
      <c r="O30" s="402"/>
      <c r="P30" s="403"/>
      <c r="Q30" s="405"/>
      <c r="R30" s="388"/>
      <c r="S30" s="471"/>
      <c r="T30" s="398"/>
      <c r="U30" s="398"/>
    </row>
    <row r="31" spans="23:24" s="9" customFormat="1" ht="15.75" customHeight="1">
      <c r="W31" s="9">
        <f>W29*100/Q29</f>
        <v>100</v>
      </c>
      <c r="X31" s="9" t="s">
        <v>201</v>
      </c>
    </row>
    <row r="32" s="9" customFormat="1" ht="15.75" customHeight="1"/>
    <row r="33" spans="1:21" s="9" customFormat="1" ht="15" customHeight="1">
      <c r="A33" s="10"/>
      <c r="B33" s="389" t="s">
        <v>225</v>
      </c>
      <c r="C33" s="389"/>
      <c r="D33" s="389"/>
      <c r="E33" s="389"/>
      <c r="F33" s="389"/>
      <c r="G33" s="4"/>
      <c r="H33" s="4"/>
      <c r="I33" s="389" t="s">
        <v>234</v>
      </c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12"/>
    </row>
    <row r="34" spans="1:21" s="9" customFormat="1" ht="15" customHeight="1">
      <c r="A34" s="10"/>
      <c r="B34" s="399" t="s">
        <v>236</v>
      </c>
      <c r="C34" s="399"/>
      <c r="D34" s="399"/>
      <c r="E34" s="399"/>
      <c r="F34" s="399"/>
      <c r="G34" s="4"/>
      <c r="H34" s="4"/>
      <c r="I34" s="399" t="s">
        <v>235</v>
      </c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12"/>
    </row>
    <row r="35" spans="1:21" s="9" customFormat="1" ht="15" customHeight="1">
      <c r="A35" s="10"/>
      <c r="B35" s="32"/>
      <c r="C35" s="32"/>
      <c r="D35" s="32"/>
      <c r="E35" s="32"/>
      <c r="F35" s="32"/>
      <c r="G35" s="4"/>
      <c r="H35" s="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12"/>
    </row>
    <row r="36" spans="1:21" s="9" customFormat="1" ht="15" customHeight="1">
      <c r="A36" s="10"/>
      <c r="B36" s="32"/>
      <c r="C36" s="32"/>
      <c r="D36" s="32"/>
      <c r="E36" s="32"/>
      <c r="F36" s="32"/>
      <c r="G36" s="4"/>
      <c r="H36" s="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12"/>
    </row>
    <row r="37" spans="1:21" s="14" customFormat="1" ht="15" customHeight="1">
      <c r="A37" s="391" t="s">
        <v>227</v>
      </c>
      <c r="B37" s="391"/>
      <c r="C37" s="391"/>
      <c r="D37" s="391"/>
      <c r="E37" s="2"/>
      <c r="F37" s="457" t="s">
        <v>226</v>
      </c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</row>
    <row r="38" spans="1:21" s="14" customFormat="1" ht="15" customHeight="1">
      <c r="A38" s="390" t="s">
        <v>228</v>
      </c>
      <c r="B38" s="390"/>
      <c r="C38" s="390"/>
      <c r="D38" s="390"/>
      <c r="E38" s="2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</row>
    <row r="39" spans="1:21" s="14" customFormat="1" ht="15" customHeight="1">
      <c r="A39" s="390" t="s">
        <v>229</v>
      </c>
      <c r="B39" s="390"/>
      <c r="C39" s="390"/>
      <c r="D39" s="390"/>
      <c r="E39" s="38"/>
      <c r="F39" s="38"/>
      <c r="G39" s="2"/>
      <c r="H39" s="2"/>
      <c r="I39" s="2"/>
      <c r="J39" s="2"/>
      <c r="K39" s="2"/>
      <c r="L39" s="2"/>
      <c r="M39" s="2"/>
      <c r="N39" s="2"/>
      <c r="O39" s="2"/>
      <c r="P39" s="37"/>
      <c r="Q39" s="37"/>
      <c r="R39" s="37"/>
      <c r="S39" s="2"/>
      <c r="T39" s="2"/>
      <c r="U39" s="2"/>
    </row>
    <row r="40" spans="1:21" s="14" customFormat="1" ht="15" customHeight="1">
      <c r="A40" s="390" t="s">
        <v>230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2"/>
      <c r="M40" s="2"/>
      <c r="N40" s="2"/>
      <c r="O40" s="2"/>
      <c r="P40" s="37"/>
      <c r="Q40" s="37"/>
      <c r="R40" s="37"/>
      <c r="S40" s="2"/>
      <c r="T40" s="2"/>
      <c r="U40" s="2"/>
    </row>
    <row r="41" spans="1:21" s="14" customFormat="1" ht="15" customHeight="1">
      <c r="A41" s="38" t="s">
        <v>231</v>
      </c>
      <c r="B41" s="38"/>
      <c r="C41" s="37"/>
      <c r="D41" s="38"/>
      <c r="E41" s="38"/>
      <c r="F41" s="38"/>
      <c r="G41" s="38"/>
      <c r="H41" s="2"/>
      <c r="I41" s="2"/>
      <c r="J41" s="2"/>
      <c r="K41" s="2"/>
      <c r="L41" s="2"/>
      <c r="M41" s="2"/>
      <c r="N41" s="2"/>
      <c r="O41" s="2"/>
      <c r="P41" s="37"/>
      <c r="Q41" s="37"/>
      <c r="R41" s="37"/>
      <c r="S41" s="2"/>
      <c r="T41" s="2"/>
      <c r="U41" s="2"/>
    </row>
    <row r="42" spans="1:21" s="10" customFormat="1" ht="15" customHeight="1">
      <c r="A42" s="17"/>
      <c r="B42" s="17"/>
      <c r="C42" s="16"/>
      <c r="D42" s="17"/>
      <c r="E42" s="17"/>
      <c r="F42" s="17"/>
      <c r="G42" s="17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6"/>
      <c r="S42" s="15"/>
      <c r="T42" s="15"/>
      <c r="U42" s="15"/>
    </row>
    <row r="43" spans="1:21" s="14" customFormat="1" ht="15" customHeight="1">
      <c r="A43" s="383" t="s">
        <v>232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</row>
    <row r="44" spans="1:21" s="14" customFormat="1" ht="15" customHeight="1">
      <c r="A44" s="389" t="s">
        <v>233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</row>
    <row r="45" spans="1:21" s="10" customFormat="1" ht="15" customHeight="1" thickBo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s="14" customFormat="1" ht="15" customHeight="1">
      <c r="A46" s="384" t="s">
        <v>247</v>
      </c>
      <c r="B46" s="435" t="s">
        <v>249</v>
      </c>
      <c r="C46" s="384" t="s">
        <v>239</v>
      </c>
      <c r="D46" s="384" t="s">
        <v>240</v>
      </c>
      <c r="E46" s="413" t="s">
        <v>250</v>
      </c>
      <c r="F46" s="414"/>
      <c r="G46" s="414"/>
      <c r="H46" s="415"/>
      <c r="I46" s="413" t="s">
        <v>251</v>
      </c>
      <c r="J46" s="414"/>
      <c r="K46" s="414"/>
      <c r="L46" s="415"/>
      <c r="M46" s="437" t="s">
        <v>243</v>
      </c>
      <c r="N46" s="438"/>
      <c r="O46" s="413" t="s">
        <v>17</v>
      </c>
      <c r="P46" s="415"/>
      <c r="Q46" s="407" t="s">
        <v>244</v>
      </c>
      <c r="R46" s="408"/>
      <c r="S46" s="409"/>
      <c r="T46" s="430" t="s">
        <v>245</v>
      </c>
      <c r="U46" s="430" t="s">
        <v>246</v>
      </c>
    </row>
    <row r="47" spans="1:21" s="14" customFormat="1" ht="15" customHeight="1" thickBot="1">
      <c r="A47" s="385"/>
      <c r="B47" s="436"/>
      <c r="C47" s="385"/>
      <c r="D47" s="385"/>
      <c r="E47" s="416"/>
      <c r="F47" s="417"/>
      <c r="G47" s="417"/>
      <c r="H47" s="418"/>
      <c r="I47" s="416"/>
      <c r="J47" s="417"/>
      <c r="K47" s="417"/>
      <c r="L47" s="418"/>
      <c r="M47" s="439"/>
      <c r="N47" s="440"/>
      <c r="O47" s="416"/>
      <c r="P47" s="418"/>
      <c r="Q47" s="410"/>
      <c r="R47" s="411"/>
      <c r="S47" s="412"/>
      <c r="T47" s="431"/>
      <c r="U47" s="431"/>
    </row>
    <row r="48" spans="1:21" s="14" customFormat="1" ht="15" customHeight="1" thickBot="1">
      <c r="A48" s="386"/>
      <c r="B48" s="19" t="s">
        <v>238</v>
      </c>
      <c r="C48" s="386"/>
      <c r="D48" s="386"/>
      <c r="E48" s="19" t="s">
        <v>0</v>
      </c>
      <c r="F48" s="28" t="s">
        <v>1</v>
      </c>
      <c r="G48" s="28" t="s">
        <v>2</v>
      </c>
      <c r="H48" s="20" t="s">
        <v>3</v>
      </c>
      <c r="I48" s="19" t="s">
        <v>0</v>
      </c>
      <c r="J48" s="28" t="s">
        <v>1</v>
      </c>
      <c r="K48" s="28" t="s">
        <v>2</v>
      </c>
      <c r="L48" s="20" t="s">
        <v>3</v>
      </c>
      <c r="M48" s="29" t="s">
        <v>48</v>
      </c>
      <c r="N48" s="30" t="s">
        <v>49</v>
      </c>
      <c r="O48" s="29" t="s">
        <v>48</v>
      </c>
      <c r="P48" s="30" t="s">
        <v>49</v>
      </c>
      <c r="Q48" s="19" t="s">
        <v>248</v>
      </c>
      <c r="R48" s="28" t="s">
        <v>5</v>
      </c>
      <c r="S48" s="26" t="s">
        <v>6</v>
      </c>
      <c r="T48" s="432"/>
      <c r="U48" s="432"/>
    </row>
    <row r="49" spans="1:25" s="14" customFormat="1" ht="15" customHeight="1">
      <c r="A49" s="57">
        <v>17</v>
      </c>
      <c r="B49" s="111" t="s">
        <v>290</v>
      </c>
      <c r="C49" s="49" t="s">
        <v>172</v>
      </c>
      <c r="D49" s="56" t="s">
        <v>8</v>
      </c>
      <c r="E49" s="59">
        <v>2</v>
      </c>
      <c r="F49" s="60" t="s">
        <v>21</v>
      </c>
      <c r="G49" s="60">
        <v>2</v>
      </c>
      <c r="H49" s="63" t="s">
        <v>21</v>
      </c>
      <c r="I49" s="75" t="s">
        <v>21</v>
      </c>
      <c r="J49" s="71" t="s">
        <v>21</v>
      </c>
      <c r="K49" s="71" t="s">
        <v>21</v>
      </c>
      <c r="L49" s="119" t="s">
        <v>21</v>
      </c>
      <c r="M49" s="48">
        <v>5</v>
      </c>
      <c r="N49" s="56" t="s">
        <v>21</v>
      </c>
      <c r="O49" s="49" t="s">
        <v>84</v>
      </c>
      <c r="P49" s="133" t="s">
        <v>21</v>
      </c>
      <c r="Q49" s="76">
        <f aca="true" t="shared" si="9" ref="Q49:Q54">E49*14</f>
        <v>28</v>
      </c>
      <c r="R49" s="71">
        <v>28</v>
      </c>
      <c r="S49" s="78">
        <f>SUM(Q49:R49)</f>
        <v>56</v>
      </c>
      <c r="T49" s="49">
        <f>U49-S49</f>
        <v>69</v>
      </c>
      <c r="U49" s="49">
        <f aca="true" t="shared" si="10" ref="U49:U55">M49*25</f>
        <v>125</v>
      </c>
      <c r="W49" s="273">
        <f aca="true" t="shared" si="11" ref="W49:W54">Q49</f>
        <v>28</v>
      </c>
      <c r="X49" s="274">
        <v>70</v>
      </c>
      <c r="Y49" s="274" t="s">
        <v>164</v>
      </c>
    </row>
    <row r="50" spans="1:25" s="14" customFormat="1" ht="15" customHeight="1">
      <c r="A50" s="34">
        <f>A49+1</f>
        <v>18</v>
      </c>
      <c r="B50" s="69" t="s">
        <v>291</v>
      </c>
      <c r="C50" s="49" t="s">
        <v>173</v>
      </c>
      <c r="D50" s="74" t="s">
        <v>7</v>
      </c>
      <c r="E50" s="70">
        <v>2</v>
      </c>
      <c r="F50" s="71">
        <v>2</v>
      </c>
      <c r="G50" s="71" t="s">
        <v>21</v>
      </c>
      <c r="H50" s="72" t="s">
        <v>21</v>
      </c>
      <c r="I50" s="75" t="s">
        <v>21</v>
      </c>
      <c r="J50" s="71" t="s">
        <v>21</v>
      </c>
      <c r="K50" s="71" t="s">
        <v>21</v>
      </c>
      <c r="L50" s="119" t="s">
        <v>21</v>
      </c>
      <c r="M50" s="49">
        <v>4</v>
      </c>
      <c r="N50" s="56" t="s">
        <v>21</v>
      </c>
      <c r="O50" s="49" t="s">
        <v>84</v>
      </c>
      <c r="P50" s="133" t="s">
        <v>21</v>
      </c>
      <c r="Q50" s="76">
        <f t="shared" si="9"/>
        <v>28</v>
      </c>
      <c r="R50" s="77">
        <v>28</v>
      </c>
      <c r="S50" s="78">
        <f aca="true" t="shared" si="12" ref="S50:S66">SUM(Q50:R50)</f>
        <v>56</v>
      </c>
      <c r="T50" s="49">
        <f aca="true" t="shared" si="13" ref="T50:T63">U50-S50</f>
        <v>44</v>
      </c>
      <c r="U50" s="49">
        <f t="shared" si="10"/>
        <v>100</v>
      </c>
      <c r="W50" s="273">
        <f t="shared" si="11"/>
        <v>28</v>
      </c>
      <c r="X50" s="274">
        <v>70</v>
      </c>
      <c r="Y50" s="274" t="s">
        <v>164</v>
      </c>
    </row>
    <row r="51" spans="1:25" s="14" customFormat="1" ht="15" customHeight="1">
      <c r="A51" s="34">
        <f aca="true" t="shared" si="14" ref="A51:A66">A50+1</f>
        <v>19</v>
      </c>
      <c r="B51" s="174" t="s">
        <v>383</v>
      </c>
      <c r="C51" s="49" t="s">
        <v>174</v>
      </c>
      <c r="D51" s="119" t="s">
        <v>10</v>
      </c>
      <c r="E51" s="70">
        <v>2</v>
      </c>
      <c r="F51" s="71">
        <v>1</v>
      </c>
      <c r="G51" s="256" t="s">
        <v>21</v>
      </c>
      <c r="H51" s="264" t="s">
        <v>21</v>
      </c>
      <c r="I51" s="262" t="s">
        <v>21</v>
      </c>
      <c r="J51" s="256" t="s">
        <v>21</v>
      </c>
      <c r="K51" s="256" t="s">
        <v>21</v>
      </c>
      <c r="L51" s="265" t="s">
        <v>21</v>
      </c>
      <c r="M51" s="49">
        <v>3</v>
      </c>
      <c r="N51" s="269" t="s">
        <v>21</v>
      </c>
      <c r="O51" s="51" t="s">
        <v>83</v>
      </c>
      <c r="P51" s="262" t="s">
        <v>21</v>
      </c>
      <c r="Q51" s="76">
        <f t="shared" si="9"/>
        <v>28</v>
      </c>
      <c r="R51" s="71">
        <v>14</v>
      </c>
      <c r="S51" s="78">
        <f t="shared" si="12"/>
        <v>42</v>
      </c>
      <c r="T51" s="49">
        <f t="shared" si="13"/>
        <v>33</v>
      </c>
      <c r="U51" s="49">
        <f t="shared" si="10"/>
        <v>75</v>
      </c>
      <c r="W51" s="273">
        <f t="shared" si="11"/>
        <v>28</v>
      </c>
      <c r="X51" s="274">
        <v>70</v>
      </c>
      <c r="Y51" s="274" t="s">
        <v>164</v>
      </c>
    </row>
    <row r="52" spans="1:25" s="14" customFormat="1" ht="15" customHeight="1">
      <c r="A52" s="34">
        <f t="shared" si="14"/>
        <v>20</v>
      </c>
      <c r="B52" s="100" t="s">
        <v>292</v>
      </c>
      <c r="C52" s="51" t="s">
        <v>175</v>
      </c>
      <c r="D52" s="197" t="s">
        <v>8</v>
      </c>
      <c r="E52" s="202">
        <v>2</v>
      </c>
      <c r="F52" s="87" t="s">
        <v>21</v>
      </c>
      <c r="G52" s="87">
        <v>2</v>
      </c>
      <c r="H52" s="88">
        <v>1</v>
      </c>
      <c r="I52" s="85" t="s">
        <v>21</v>
      </c>
      <c r="J52" s="87" t="s">
        <v>21</v>
      </c>
      <c r="K52" s="87" t="s">
        <v>21</v>
      </c>
      <c r="L52" s="163" t="s">
        <v>21</v>
      </c>
      <c r="M52" s="51">
        <v>5</v>
      </c>
      <c r="N52" s="55" t="s">
        <v>21</v>
      </c>
      <c r="O52" s="51" t="s">
        <v>84</v>
      </c>
      <c r="P52" s="224" t="s">
        <v>21</v>
      </c>
      <c r="Q52" s="76">
        <f t="shared" si="9"/>
        <v>28</v>
      </c>
      <c r="R52" s="255">
        <v>42</v>
      </c>
      <c r="S52" s="78">
        <f t="shared" si="12"/>
        <v>70</v>
      </c>
      <c r="T52" s="51">
        <f t="shared" si="13"/>
        <v>55</v>
      </c>
      <c r="U52" s="51">
        <f t="shared" si="10"/>
        <v>125</v>
      </c>
      <c r="W52" s="273">
        <f t="shared" si="11"/>
        <v>28</v>
      </c>
      <c r="X52" s="274">
        <v>70</v>
      </c>
      <c r="Y52" s="274" t="s">
        <v>164</v>
      </c>
    </row>
    <row r="53" spans="1:25" s="14" customFormat="1" ht="15" customHeight="1">
      <c r="A53" s="34">
        <f t="shared" si="14"/>
        <v>21</v>
      </c>
      <c r="B53" s="100" t="s">
        <v>293</v>
      </c>
      <c r="C53" s="49" t="s">
        <v>36</v>
      </c>
      <c r="D53" s="74" t="s">
        <v>7</v>
      </c>
      <c r="E53" s="70">
        <v>2</v>
      </c>
      <c r="F53" s="71" t="s">
        <v>21</v>
      </c>
      <c r="G53" s="71">
        <v>2</v>
      </c>
      <c r="H53" s="72" t="s">
        <v>21</v>
      </c>
      <c r="I53" s="75" t="s">
        <v>21</v>
      </c>
      <c r="J53" s="71" t="s">
        <v>21</v>
      </c>
      <c r="K53" s="71" t="s">
        <v>21</v>
      </c>
      <c r="L53" s="119" t="s">
        <v>21</v>
      </c>
      <c r="M53" s="49">
        <v>4</v>
      </c>
      <c r="N53" s="56" t="s">
        <v>21</v>
      </c>
      <c r="O53" s="49" t="s">
        <v>83</v>
      </c>
      <c r="P53" s="133" t="s">
        <v>21</v>
      </c>
      <c r="Q53" s="76">
        <f t="shared" si="9"/>
        <v>28</v>
      </c>
      <c r="R53" s="77">
        <v>28</v>
      </c>
      <c r="S53" s="78">
        <f t="shared" si="12"/>
        <v>56</v>
      </c>
      <c r="T53" s="49">
        <f t="shared" si="13"/>
        <v>44</v>
      </c>
      <c r="U53" s="49">
        <f t="shared" si="10"/>
        <v>100</v>
      </c>
      <c r="W53" s="273">
        <f t="shared" si="11"/>
        <v>28</v>
      </c>
      <c r="X53" s="274">
        <v>70</v>
      </c>
      <c r="Y53" s="274" t="s">
        <v>164</v>
      </c>
    </row>
    <row r="54" spans="1:25" s="36" customFormat="1" ht="16.5">
      <c r="A54" s="34">
        <f t="shared" si="14"/>
        <v>22</v>
      </c>
      <c r="B54" s="186" t="s">
        <v>384</v>
      </c>
      <c r="C54" s="181" t="s">
        <v>38</v>
      </c>
      <c r="D54" s="260" t="s">
        <v>8</v>
      </c>
      <c r="E54" s="188">
        <v>3</v>
      </c>
      <c r="F54" s="189">
        <v>2</v>
      </c>
      <c r="G54" s="189"/>
      <c r="H54" s="190" t="s">
        <v>21</v>
      </c>
      <c r="I54" s="191" t="s">
        <v>21</v>
      </c>
      <c r="J54" s="189" t="s">
        <v>21</v>
      </c>
      <c r="K54" s="189" t="s">
        <v>21</v>
      </c>
      <c r="L54" s="266" t="s">
        <v>21</v>
      </c>
      <c r="M54" s="268">
        <v>6</v>
      </c>
      <c r="N54" s="187" t="s">
        <v>21</v>
      </c>
      <c r="O54" s="181" t="s">
        <v>84</v>
      </c>
      <c r="P54" s="179" t="s">
        <v>21</v>
      </c>
      <c r="Q54" s="193">
        <f t="shared" si="9"/>
        <v>42</v>
      </c>
      <c r="R54" s="189">
        <v>28</v>
      </c>
      <c r="S54" s="194">
        <f t="shared" si="12"/>
        <v>70</v>
      </c>
      <c r="T54" s="181">
        <f t="shared" si="13"/>
        <v>80</v>
      </c>
      <c r="U54" s="181">
        <f t="shared" si="10"/>
        <v>150</v>
      </c>
      <c r="W54" s="273">
        <f t="shared" si="11"/>
        <v>42</v>
      </c>
      <c r="X54" s="275">
        <v>40</v>
      </c>
      <c r="Y54" s="274" t="s">
        <v>165</v>
      </c>
    </row>
    <row r="55" spans="1:21" s="36" customFormat="1" ht="16.5">
      <c r="A55" s="34">
        <f t="shared" si="14"/>
        <v>23</v>
      </c>
      <c r="B55" s="100" t="s">
        <v>294</v>
      </c>
      <c r="C55" s="49" t="s">
        <v>176</v>
      </c>
      <c r="D55" s="74" t="s">
        <v>10</v>
      </c>
      <c r="E55" s="70" t="s">
        <v>21</v>
      </c>
      <c r="F55" s="71">
        <v>2</v>
      </c>
      <c r="G55" s="71" t="s">
        <v>21</v>
      </c>
      <c r="H55" s="72" t="s">
        <v>21</v>
      </c>
      <c r="I55" s="75" t="s">
        <v>21</v>
      </c>
      <c r="J55" s="71" t="s">
        <v>21</v>
      </c>
      <c r="K55" s="71" t="s">
        <v>21</v>
      </c>
      <c r="L55" s="119" t="s">
        <v>21</v>
      </c>
      <c r="M55" s="49">
        <v>2</v>
      </c>
      <c r="N55" s="56" t="s">
        <v>21</v>
      </c>
      <c r="O55" s="49" t="s">
        <v>83</v>
      </c>
      <c r="P55" s="133" t="s">
        <v>21</v>
      </c>
      <c r="Q55" s="247" t="s">
        <v>21</v>
      </c>
      <c r="R55" s="77">
        <v>28</v>
      </c>
      <c r="S55" s="91">
        <f>SUM(Q55:R55)</f>
        <v>28</v>
      </c>
      <c r="T55" s="49">
        <f>U55-S55</f>
        <v>22</v>
      </c>
      <c r="U55" s="49">
        <f t="shared" si="10"/>
        <v>50</v>
      </c>
    </row>
    <row r="56" spans="1:21" s="14" customFormat="1" ht="15" customHeight="1" thickBot="1">
      <c r="A56" s="34">
        <f t="shared" si="14"/>
        <v>24</v>
      </c>
      <c r="B56" s="98" t="s">
        <v>295</v>
      </c>
      <c r="C56" s="93" t="s">
        <v>177</v>
      </c>
      <c r="D56" s="261" t="s">
        <v>10</v>
      </c>
      <c r="E56" s="92" t="s">
        <v>21</v>
      </c>
      <c r="F56" s="253">
        <v>1</v>
      </c>
      <c r="G56" s="253" t="s">
        <v>21</v>
      </c>
      <c r="H56" s="254" t="s">
        <v>21</v>
      </c>
      <c r="I56" s="263" t="s">
        <v>21</v>
      </c>
      <c r="J56" s="253" t="s">
        <v>21</v>
      </c>
      <c r="K56" s="253" t="s">
        <v>21</v>
      </c>
      <c r="L56" s="267" t="s">
        <v>21</v>
      </c>
      <c r="M56" s="235">
        <v>1</v>
      </c>
      <c r="N56" s="270" t="s">
        <v>21</v>
      </c>
      <c r="O56" s="99" t="s">
        <v>11</v>
      </c>
      <c r="P56" s="271" t="s">
        <v>21</v>
      </c>
      <c r="Q56" s="92" t="s">
        <v>21</v>
      </c>
      <c r="R56" s="253">
        <f>F56*14</f>
        <v>14</v>
      </c>
      <c r="S56" s="254">
        <v>14</v>
      </c>
      <c r="T56" s="93">
        <v>0</v>
      </c>
      <c r="U56" s="93">
        <v>14</v>
      </c>
    </row>
    <row r="57" spans="1:25" s="14" customFormat="1" ht="15" customHeight="1">
      <c r="A57" s="34">
        <f t="shared" si="14"/>
        <v>25</v>
      </c>
      <c r="B57" s="120" t="s">
        <v>296</v>
      </c>
      <c r="C57" s="55" t="s">
        <v>153</v>
      </c>
      <c r="D57" s="51" t="s">
        <v>7</v>
      </c>
      <c r="E57" s="202" t="s">
        <v>21</v>
      </c>
      <c r="F57" s="87" t="s">
        <v>21</v>
      </c>
      <c r="G57" s="87" t="s">
        <v>21</v>
      </c>
      <c r="H57" s="88" t="s">
        <v>21</v>
      </c>
      <c r="I57" s="85">
        <v>1</v>
      </c>
      <c r="J57" s="87" t="s">
        <v>21</v>
      </c>
      <c r="K57" s="87">
        <v>2</v>
      </c>
      <c r="L57" s="87" t="s">
        <v>21</v>
      </c>
      <c r="M57" s="51" t="s">
        <v>21</v>
      </c>
      <c r="N57" s="85">
        <v>3</v>
      </c>
      <c r="O57" s="51" t="s">
        <v>21</v>
      </c>
      <c r="P57" s="51" t="s">
        <v>85</v>
      </c>
      <c r="Q57" s="252">
        <f aca="true" t="shared" si="15" ref="Q57:Q62">I57*14</f>
        <v>14</v>
      </c>
      <c r="R57" s="222">
        <v>28</v>
      </c>
      <c r="S57" s="116">
        <f t="shared" si="12"/>
        <v>42</v>
      </c>
      <c r="T57" s="208">
        <f t="shared" si="13"/>
        <v>33</v>
      </c>
      <c r="U57" s="208">
        <f>N57*25</f>
        <v>75</v>
      </c>
      <c r="W57" s="276">
        <f>Q57</f>
        <v>14</v>
      </c>
      <c r="X57" s="276">
        <v>70</v>
      </c>
      <c r="Y57" s="276" t="s">
        <v>164</v>
      </c>
    </row>
    <row r="58" spans="1:25" s="36" customFormat="1" ht="16.5">
      <c r="A58" s="34">
        <f t="shared" si="14"/>
        <v>26</v>
      </c>
      <c r="B58" s="186" t="s">
        <v>385</v>
      </c>
      <c r="C58" s="187" t="s">
        <v>154</v>
      </c>
      <c r="D58" s="181" t="s">
        <v>8</v>
      </c>
      <c r="E58" s="188" t="s">
        <v>21</v>
      </c>
      <c r="F58" s="189" t="s">
        <v>21</v>
      </c>
      <c r="G58" s="189" t="s">
        <v>21</v>
      </c>
      <c r="H58" s="190" t="s">
        <v>21</v>
      </c>
      <c r="I58" s="191">
        <v>2</v>
      </c>
      <c r="J58" s="189">
        <v>2</v>
      </c>
      <c r="K58" s="189">
        <v>1</v>
      </c>
      <c r="L58" s="189" t="s">
        <v>21</v>
      </c>
      <c r="M58" s="181" t="s">
        <v>21</v>
      </c>
      <c r="N58" s="191">
        <v>4</v>
      </c>
      <c r="O58" s="181" t="s">
        <v>21</v>
      </c>
      <c r="P58" s="181" t="s">
        <v>86</v>
      </c>
      <c r="Q58" s="192">
        <f t="shared" si="15"/>
        <v>28</v>
      </c>
      <c r="R58" s="180">
        <v>42</v>
      </c>
      <c r="S58" s="190">
        <f t="shared" si="12"/>
        <v>70</v>
      </c>
      <c r="T58" s="181">
        <f t="shared" si="13"/>
        <v>30</v>
      </c>
      <c r="U58" s="181">
        <f aca="true" t="shared" si="16" ref="U58:U63">N58*25</f>
        <v>100</v>
      </c>
      <c r="W58" s="276">
        <f>Q58</f>
        <v>28</v>
      </c>
      <c r="X58" s="276">
        <v>40</v>
      </c>
      <c r="Y58" s="276" t="s">
        <v>165</v>
      </c>
    </row>
    <row r="59" spans="1:25" s="14" customFormat="1" ht="15" customHeight="1">
      <c r="A59" s="34">
        <f t="shared" si="14"/>
        <v>27</v>
      </c>
      <c r="B59" s="100" t="s">
        <v>297</v>
      </c>
      <c r="C59" s="56" t="s">
        <v>46</v>
      </c>
      <c r="D59" s="49" t="s">
        <v>8</v>
      </c>
      <c r="E59" s="70" t="s">
        <v>21</v>
      </c>
      <c r="F59" s="71" t="s">
        <v>21</v>
      </c>
      <c r="G59" s="71" t="s">
        <v>21</v>
      </c>
      <c r="H59" s="72" t="s">
        <v>21</v>
      </c>
      <c r="I59" s="75">
        <v>2</v>
      </c>
      <c r="J59" s="71" t="s">
        <v>21</v>
      </c>
      <c r="K59" s="71">
        <v>1</v>
      </c>
      <c r="L59" s="71" t="s">
        <v>21</v>
      </c>
      <c r="M59" s="49" t="s">
        <v>21</v>
      </c>
      <c r="N59" s="75">
        <v>3</v>
      </c>
      <c r="O59" s="49" t="s">
        <v>21</v>
      </c>
      <c r="P59" s="49" t="s">
        <v>86</v>
      </c>
      <c r="Q59" s="70">
        <f t="shared" si="15"/>
        <v>28</v>
      </c>
      <c r="R59" s="87">
        <v>14</v>
      </c>
      <c r="S59" s="91">
        <f t="shared" si="12"/>
        <v>42</v>
      </c>
      <c r="T59" s="49">
        <f t="shared" si="13"/>
        <v>33</v>
      </c>
      <c r="U59" s="49">
        <f t="shared" si="16"/>
        <v>75</v>
      </c>
      <c r="W59" s="276">
        <f>Q59</f>
        <v>28</v>
      </c>
      <c r="X59" s="276">
        <v>40</v>
      </c>
      <c r="Y59" s="276" t="s">
        <v>165</v>
      </c>
    </row>
    <row r="60" spans="1:25" s="14" customFormat="1" ht="15" customHeight="1">
      <c r="A60" s="34">
        <f t="shared" si="14"/>
        <v>28</v>
      </c>
      <c r="B60" s="100" t="s">
        <v>298</v>
      </c>
      <c r="C60" s="56" t="s">
        <v>47</v>
      </c>
      <c r="D60" s="49" t="s">
        <v>8</v>
      </c>
      <c r="E60" s="70" t="s">
        <v>21</v>
      </c>
      <c r="F60" s="71" t="s">
        <v>21</v>
      </c>
      <c r="G60" s="71" t="s">
        <v>21</v>
      </c>
      <c r="H60" s="72" t="s">
        <v>21</v>
      </c>
      <c r="I60" s="75">
        <v>2</v>
      </c>
      <c r="J60" s="71" t="s">
        <v>21</v>
      </c>
      <c r="K60" s="71">
        <v>2</v>
      </c>
      <c r="L60" s="71" t="s">
        <v>21</v>
      </c>
      <c r="M60" s="49" t="s">
        <v>21</v>
      </c>
      <c r="N60" s="75">
        <v>4</v>
      </c>
      <c r="O60" s="49" t="s">
        <v>21</v>
      </c>
      <c r="P60" s="49" t="s">
        <v>86</v>
      </c>
      <c r="Q60" s="70">
        <f t="shared" si="15"/>
        <v>28</v>
      </c>
      <c r="R60" s="87">
        <v>28</v>
      </c>
      <c r="S60" s="91">
        <f t="shared" si="12"/>
        <v>56</v>
      </c>
      <c r="T60" s="49">
        <f t="shared" si="13"/>
        <v>44</v>
      </c>
      <c r="U60" s="49">
        <f t="shared" si="16"/>
        <v>100</v>
      </c>
      <c r="W60" s="276">
        <f>Q60</f>
        <v>28</v>
      </c>
      <c r="X60" s="276">
        <v>40</v>
      </c>
      <c r="Y60" s="276" t="s">
        <v>165</v>
      </c>
    </row>
    <row r="61" spans="1:25" s="14" customFormat="1" ht="15" customHeight="1">
      <c r="A61" s="34">
        <f t="shared" si="14"/>
        <v>29</v>
      </c>
      <c r="B61" s="100" t="s">
        <v>299</v>
      </c>
      <c r="C61" s="56" t="s">
        <v>40</v>
      </c>
      <c r="D61" s="49" t="s">
        <v>8</v>
      </c>
      <c r="E61" s="70" t="s">
        <v>21</v>
      </c>
      <c r="F61" s="71" t="s">
        <v>21</v>
      </c>
      <c r="G61" s="71" t="s">
        <v>21</v>
      </c>
      <c r="H61" s="72" t="s">
        <v>21</v>
      </c>
      <c r="I61" s="75">
        <v>2</v>
      </c>
      <c r="J61" s="71" t="s">
        <v>21</v>
      </c>
      <c r="K61" s="71">
        <v>2</v>
      </c>
      <c r="L61" s="71"/>
      <c r="M61" s="49" t="s">
        <v>21</v>
      </c>
      <c r="N61" s="75">
        <v>3</v>
      </c>
      <c r="O61" s="49" t="s">
        <v>21</v>
      </c>
      <c r="P61" s="49" t="s">
        <v>85</v>
      </c>
      <c r="Q61" s="70">
        <f t="shared" si="15"/>
        <v>28</v>
      </c>
      <c r="R61" s="71">
        <v>28</v>
      </c>
      <c r="S61" s="91">
        <f t="shared" si="12"/>
        <v>56</v>
      </c>
      <c r="T61" s="49">
        <f t="shared" si="13"/>
        <v>19</v>
      </c>
      <c r="U61" s="49">
        <f t="shared" si="16"/>
        <v>75</v>
      </c>
      <c r="W61" s="276">
        <f>Q61</f>
        <v>28</v>
      </c>
      <c r="X61" s="276">
        <v>40</v>
      </c>
      <c r="Y61" s="276" t="s">
        <v>165</v>
      </c>
    </row>
    <row r="62" spans="1:26" s="14" customFormat="1" ht="15" customHeight="1">
      <c r="A62" s="34">
        <f t="shared" si="14"/>
        <v>30</v>
      </c>
      <c r="B62" s="100" t="s">
        <v>300</v>
      </c>
      <c r="C62" s="56" t="s">
        <v>42</v>
      </c>
      <c r="D62" s="49" t="s">
        <v>8</v>
      </c>
      <c r="E62" s="70" t="s">
        <v>21</v>
      </c>
      <c r="F62" s="71" t="s">
        <v>21</v>
      </c>
      <c r="G62" s="71" t="s">
        <v>21</v>
      </c>
      <c r="H62" s="72" t="s">
        <v>21</v>
      </c>
      <c r="I62" s="75">
        <v>2</v>
      </c>
      <c r="J62" s="71" t="s">
        <v>21</v>
      </c>
      <c r="K62" s="71">
        <v>2</v>
      </c>
      <c r="L62" s="71" t="s">
        <v>21</v>
      </c>
      <c r="M62" s="49" t="s">
        <v>21</v>
      </c>
      <c r="N62" s="75">
        <v>4</v>
      </c>
      <c r="O62" s="49" t="s">
        <v>21</v>
      </c>
      <c r="P62" s="49" t="s">
        <v>86</v>
      </c>
      <c r="Q62" s="70">
        <f t="shared" si="15"/>
        <v>28</v>
      </c>
      <c r="R62" s="71">
        <v>28</v>
      </c>
      <c r="S62" s="91">
        <f>SUM(Q62:R62)</f>
        <v>56</v>
      </c>
      <c r="T62" s="49">
        <f>U62-S62</f>
        <v>44</v>
      </c>
      <c r="U62" s="49">
        <f>N62*25</f>
        <v>100</v>
      </c>
      <c r="X62" s="14">
        <v>20</v>
      </c>
      <c r="Y62" s="14" t="s">
        <v>186</v>
      </c>
      <c r="Z62" s="14">
        <f>Q62</f>
        <v>28</v>
      </c>
    </row>
    <row r="63" spans="1:21" s="14" customFormat="1" ht="15" customHeight="1">
      <c r="A63" s="34">
        <f t="shared" si="14"/>
        <v>31</v>
      </c>
      <c r="B63" s="69" t="s">
        <v>301</v>
      </c>
      <c r="C63" s="56" t="s">
        <v>155</v>
      </c>
      <c r="D63" s="49" t="s">
        <v>10</v>
      </c>
      <c r="E63" s="70" t="s">
        <v>21</v>
      </c>
      <c r="F63" s="71" t="s">
        <v>21</v>
      </c>
      <c r="G63" s="71" t="s">
        <v>21</v>
      </c>
      <c r="H63" s="72" t="s">
        <v>21</v>
      </c>
      <c r="I63" s="75" t="s">
        <v>21</v>
      </c>
      <c r="J63" s="77">
        <v>2</v>
      </c>
      <c r="K63" s="71" t="s">
        <v>21</v>
      </c>
      <c r="L63" s="71" t="s">
        <v>21</v>
      </c>
      <c r="M63" s="49" t="s">
        <v>21</v>
      </c>
      <c r="N63" s="75">
        <v>2</v>
      </c>
      <c r="O63" s="49" t="s">
        <v>21</v>
      </c>
      <c r="P63" s="49" t="s">
        <v>85</v>
      </c>
      <c r="Q63" s="70" t="s">
        <v>21</v>
      </c>
      <c r="R63" s="71">
        <v>28</v>
      </c>
      <c r="S63" s="91">
        <f t="shared" si="12"/>
        <v>28</v>
      </c>
      <c r="T63" s="49">
        <f t="shared" si="13"/>
        <v>22</v>
      </c>
      <c r="U63" s="49">
        <f t="shared" si="16"/>
        <v>50</v>
      </c>
    </row>
    <row r="64" spans="1:26" s="14" customFormat="1" ht="15" customHeight="1">
      <c r="A64" s="34">
        <f t="shared" si="14"/>
        <v>32</v>
      </c>
      <c r="B64" s="69" t="s">
        <v>302</v>
      </c>
      <c r="C64" s="56" t="s">
        <v>202</v>
      </c>
      <c r="D64" s="49" t="s">
        <v>10</v>
      </c>
      <c r="E64" s="70" t="s">
        <v>21</v>
      </c>
      <c r="F64" s="71" t="s">
        <v>21</v>
      </c>
      <c r="G64" s="71" t="s">
        <v>21</v>
      </c>
      <c r="H64" s="72" t="s">
        <v>21</v>
      </c>
      <c r="I64" s="75">
        <v>1</v>
      </c>
      <c r="J64" s="77">
        <v>1</v>
      </c>
      <c r="K64" s="71" t="s">
        <v>21</v>
      </c>
      <c r="L64" s="71" t="s">
        <v>21</v>
      </c>
      <c r="M64" s="49" t="s">
        <v>21</v>
      </c>
      <c r="N64" s="75">
        <v>2</v>
      </c>
      <c r="O64" s="49" t="s">
        <v>21</v>
      </c>
      <c r="P64" s="49" t="s">
        <v>85</v>
      </c>
      <c r="Q64" s="70">
        <v>14</v>
      </c>
      <c r="R64" s="71">
        <v>14</v>
      </c>
      <c r="S64" s="91">
        <f>SUM(Q64:R64)</f>
        <v>28</v>
      </c>
      <c r="T64" s="49">
        <f>U64-S64</f>
        <v>22</v>
      </c>
      <c r="U64" s="49">
        <f>N64*25</f>
        <v>50</v>
      </c>
      <c r="X64" s="14">
        <v>20</v>
      </c>
      <c r="Z64" s="14">
        <v>14</v>
      </c>
    </row>
    <row r="65" spans="1:21" s="14" customFormat="1" ht="15" customHeight="1">
      <c r="A65" s="34">
        <f t="shared" si="14"/>
        <v>33</v>
      </c>
      <c r="B65" s="257" t="s">
        <v>303</v>
      </c>
      <c r="C65" s="49" t="s">
        <v>203</v>
      </c>
      <c r="D65" s="49" t="s">
        <v>10</v>
      </c>
      <c r="E65" s="70" t="s">
        <v>21</v>
      </c>
      <c r="F65" s="71" t="s">
        <v>21</v>
      </c>
      <c r="G65" s="71" t="s">
        <v>21</v>
      </c>
      <c r="H65" s="72" t="s">
        <v>21</v>
      </c>
      <c r="I65" s="70" t="s">
        <v>21</v>
      </c>
      <c r="J65" s="71">
        <v>1</v>
      </c>
      <c r="K65" s="71" t="s">
        <v>21</v>
      </c>
      <c r="L65" s="72" t="s">
        <v>21</v>
      </c>
      <c r="M65" s="49" t="s">
        <v>21</v>
      </c>
      <c r="N65" s="133">
        <v>1</v>
      </c>
      <c r="O65" s="49" t="s">
        <v>21</v>
      </c>
      <c r="P65" s="258" t="s">
        <v>11</v>
      </c>
      <c r="Q65" s="70" t="s">
        <v>21</v>
      </c>
      <c r="R65" s="71">
        <v>14</v>
      </c>
      <c r="S65" s="72">
        <v>14</v>
      </c>
      <c r="T65" s="49">
        <v>0</v>
      </c>
      <c r="U65" s="49">
        <v>14</v>
      </c>
    </row>
    <row r="66" spans="1:21" s="14" customFormat="1" ht="15" customHeight="1" thickBot="1">
      <c r="A66" s="34">
        <f t="shared" si="14"/>
        <v>34</v>
      </c>
      <c r="B66" s="120" t="s">
        <v>304</v>
      </c>
      <c r="C66" s="55" t="s">
        <v>45</v>
      </c>
      <c r="D66" s="51" t="s">
        <v>8</v>
      </c>
      <c r="E66" s="202" t="s">
        <v>21</v>
      </c>
      <c r="F66" s="87" t="s">
        <v>21</v>
      </c>
      <c r="G66" s="87" t="s">
        <v>21</v>
      </c>
      <c r="H66" s="88" t="s">
        <v>21</v>
      </c>
      <c r="I66" s="85" t="s">
        <v>21</v>
      </c>
      <c r="J66" s="87" t="s">
        <v>21</v>
      </c>
      <c r="K66" s="87" t="s">
        <v>21</v>
      </c>
      <c r="L66" s="87" t="s">
        <v>21</v>
      </c>
      <c r="M66" s="51" t="s">
        <v>21</v>
      </c>
      <c r="N66" s="224">
        <v>4</v>
      </c>
      <c r="O66" s="51" t="s">
        <v>21</v>
      </c>
      <c r="P66" s="51" t="s">
        <v>85</v>
      </c>
      <c r="Q66" s="85" t="s">
        <v>21</v>
      </c>
      <c r="R66" s="87">
        <v>90</v>
      </c>
      <c r="S66" s="78">
        <f t="shared" si="12"/>
        <v>90</v>
      </c>
      <c r="T66" s="51">
        <v>0</v>
      </c>
      <c r="U66" s="51">
        <v>90</v>
      </c>
    </row>
    <row r="67" spans="1:25" s="14" customFormat="1" ht="15" customHeight="1" thickBot="1">
      <c r="A67" s="460" t="s">
        <v>270</v>
      </c>
      <c r="B67" s="461"/>
      <c r="C67" s="461"/>
      <c r="D67" s="462"/>
      <c r="E67" s="446">
        <f aca="true" t="shared" si="17" ref="E67:L67">SUM(E49:E66)</f>
        <v>13</v>
      </c>
      <c r="F67" s="387">
        <f t="shared" si="17"/>
        <v>8</v>
      </c>
      <c r="G67" s="387">
        <f t="shared" si="17"/>
        <v>6</v>
      </c>
      <c r="H67" s="458">
        <f t="shared" si="17"/>
        <v>1</v>
      </c>
      <c r="I67" s="446">
        <f t="shared" si="17"/>
        <v>12</v>
      </c>
      <c r="J67" s="387">
        <f t="shared" si="17"/>
        <v>6</v>
      </c>
      <c r="K67" s="387">
        <f t="shared" si="17"/>
        <v>10</v>
      </c>
      <c r="L67" s="458">
        <f t="shared" si="17"/>
        <v>0</v>
      </c>
      <c r="M67" s="94">
        <f>SUM(M49:M66)</f>
        <v>30</v>
      </c>
      <c r="N67" s="95">
        <f>SUM(N57:N66)</f>
        <v>30</v>
      </c>
      <c r="O67" s="400" t="s">
        <v>193</v>
      </c>
      <c r="P67" s="401"/>
      <c r="Q67" s="404">
        <f>SUM(Q49:Q66)</f>
        <v>350</v>
      </c>
      <c r="R67" s="404">
        <f>SUM(R49:R66)</f>
        <v>524</v>
      </c>
      <c r="S67" s="404">
        <f>SUM(S49:S66)</f>
        <v>874</v>
      </c>
      <c r="T67" s="404">
        <f>SUM(T49:T66)</f>
        <v>594</v>
      </c>
      <c r="U67" s="397">
        <f>SUM(U49:U66)</f>
        <v>1468</v>
      </c>
      <c r="W67" s="272">
        <f>SUM(W49:W66)</f>
        <v>308</v>
      </c>
      <c r="X67" s="14">
        <f>(5*28*70+42*40+14*70+4*28*40+28*20+14*20)/Q67</f>
        <v>50.8</v>
      </c>
      <c r="Y67" s="14" t="s">
        <v>200</v>
      </c>
    </row>
    <row r="68" spans="1:21" s="14" customFormat="1" ht="15" customHeight="1" thickBot="1">
      <c r="A68" s="463"/>
      <c r="B68" s="464"/>
      <c r="C68" s="464"/>
      <c r="D68" s="465"/>
      <c r="E68" s="405"/>
      <c r="F68" s="388"/>
      <c r="G68" s="388"/>
      <c r="H68" s="459"/>
      <c r="I68" s="405"/>
      <c r="J68" s="388"/>
      <c r="K68" s="388"/>
      <c r="L68" s="459"/>
      <c r="M68" s="467">
        <f>SUM(M49:N66)</f>
        <v>60</v>
      </c>
      <c r="N68" s="468"/>
      <c r="O68" s="402"/>
      <c r="P68" s="403"/>
      <c r="Q68" s="405"/>
      <c r="R68" s="405"/>
      <c r="S68" s="405"/>
      <c r="T68" s="405"/>
      <c r="U68" s="398"/>
    </row>
    <row r="69" spans="23:24" s="14" customFormat="1" ht="15" customHeight="1">
      <c r="W69" s="14">
        <f>W67*100/Q67</f>
        <v>88</v>
      </c>
      <c r="X69" s="14" t="s">
        <v>201</v>
      </c>
    </row>
    <row r="70" spans="1:21" s="14" customFormat="1" ht="15" customHeight="1">
      <c r="A70" s="10"/>
      <c r="B70" s="389" t="s">
        <v>225</v>
      </c>
      <c r="C70" s="389"/>
      <c r="D70" s="389"/>
      <c r="E70" s="389"/>
      <c r="F70" s="389"/>
      <c r="G70" s="4"/>
      <c r="H70" s="4"/>
      <c r="I70" s="389" t="s">
        <v>234</v>
      </c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12"/>
    </row>
    <row r="71" spans="1:21" s="14" customFormat="1" ht="15" customHeight="1">
      <c r="A71" s="10"/>
      <c r="B71" s="399" t="s">
        <v>236</v>
      </c>
      <c r="C71" s="399"/>
      <c r="D71" s="399"/>
      <c r="E71" s="399"/>
      <c r="F71" s="399"/>
      <c r="G71" s="4"/>
      <c r="H71" s="4"/>
      <c r="I71" s="399" t="s">
        <v>235</v>
      </c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12"/>
    </row>
    <row r="72" spans="1:21" s="14" customFormat="1" ht="15" customHeight="1">
      <c r="A72" s="10"/>
      <c r="B72" s="32"/>
      <c r="C72" s="32"/>
      <c r="D72" s="32"/>
      <c r="E72" s="32"/>
      <c r="F72" s="32"/>
      <c r="G72" s="4"/>
      <c r="H72" s="4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12"/>
    </row>
    <row r="73" spans="1:21" s="14" customFormat="1" ht="15" customHeight="1">
      <c r="A73" s="10"/>
      <c r="B73" s="32"/>
      <c r="C73" s="32"/>
      <c r="D73" s="32"/>
      <c r="E73" s="32"/>
      <c r="F73" s="32"/>
      <c r="G73" s="4"/>
      <c r="H73" s="4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12"/>
    </row>
    <row r="74" spans="1:21" s="14" customFormat="1" ht="15" customHeight="1">
      <c r="A74" s="391" t="s">
        <v>227</v>
      </c>
      <c r="B74" s="391"/>
      <c r="C74" s="391"/>
      <c r="D74" s="391"/>
      <c r="E74" s="2"/>
      <c r="F74" s="457" t="s">
        <v>226</v>
      </c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</row>
    <row r="75" spans="1:21" s="14" customFormat="1" ht="15" customHeight="1">
      <c r="A75" s="390" t="s">
        <v>228</v>
      </c>
      <c r="B75" s="390"/>
      <c r="C75" s="390"/>
      <c r="D75" s="390"/>
      <c r="E75" s="2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</row>
    <row r="76" spans="1:21" s="14" customFormat="1" ht="15" customHeight="1">
      <c r="A76" s="390" t="s">
        <v>229</v>
      </c>
      <c r="B76" s="390"/>
      <c r="C76" s="390"/>
      <c r="D76" s="390"/>
      <c r="E76" s="38"/>
      <c r="F76" s="38"/>
      <c r="G76" s="2"/>
      <c r="H76" s="2"/>
      <c r="I76" s="2"/>
      <c r="J76" s="2"/>
      <c r="K76" s="2"/>
      <c r="L76" s="2"/>
      <c r="M76" s="2"/>
      <c r="N76" s="2"/>
      <c r="O76" s="2"/>
      <c r="P76" s="37"/>
      <c r="Q76" s="37"/>
      <c r="R76" s="37"/>
      <c r="S76" s="2"/>
      <c r="T76" s="2"/>
      <c r="U76" s="2"/>
    </row>
    <row r="77" spans="1:21" s="14" customFormat="1" ht="15" customHeight="1">
      <c r="A77" s="390" t="s">
        <v>230</v>
      </c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2"/>
      <c r="M77" s="2"/>
      <c r="N77" s="2"/>
      <c r="O77" s="2"/>
      <c r="P77" s="37"/>
      <c r="Q77" s="37"/>
      <c r="R77" s="37"/>
      <c r="S77" s="2"/>
      <c r="T77" s="2"/>
      <c r="U77" s="2"/>
    </row>
    <row r="78" spans="1:21" s="14" customFormat="1" ht="15" customHeight="1">
      <c r="A78" s="38" t="s">
        <v>231</v>
      </c>
      <c r="B78" s="38"/>
      <c r="C78" s="37"/>
      <c r="D78" s="38"/>
      <c r="E78" s="38"/>
      <c r="F78" s="38"/>
      <c r="G78" s="38"/>
      <c r="H78" s="2"/>
      <c r="I78" s="2"/>
      <c r="J78" s="2"/>
      <c r="K78" s="2"/>
      <c r="L78" s="2"/>
      <c r="M78" s="2"/>
      <c r="N78" s="2"/>
      <c r="O78" s="2"/>
      <c r="P78" s="37"/>
      <c r="Q78" s="37"/>
      <c r="R78" s="37"/>
      <c r="S78" s="2"/>
      <c r="T78" s="2"/>
      <c r="U78" s="2"/>
    </row>
    <row r="79" spans="1:21" s="14" customFormat="1" ht="15" customHeight="1">
      <c r="A79" s="17"/>
      <c r="B79" s="17"/>
      <c r="C79" s="16"/>
      <c r="D79" s="17"/>
      <c r="E79" s="17"/>
      <c r="F79" s="17"/>
      <c r="G79" s="17"/>
      <c r="H79" s="15"/>
      <c r="I79" s="15"/>
      <c r="J79" s="15"/>
      <c r="K79" s="15"/>
      <c r="L79" s="15"/>
      <c r="M79" s="15"/>
      <c r="N79" s="15"/>
      <c r="O79" s="15"/>
      <c r="P79" s="16"/>
      <c r="Q79" s="16"/>
      <c r="R79" s="16"/>
      <c r="S79" s="15"/>
      <c r="T79" s="15"/>
      <c r="U79" s="15"/>
    </row>
    <row r="80" spans="1:21" s="14" customFormat="1" ht="15" customHeight="1">
      <c r="A80" s="383" t="s">
        <v>232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</row>
    <row r="81" spans="1:21" s="14" customFormat="1" ht="15" customHeight="1">
      <c r="A81" s="389" t="s">
        <v>233</v>
      </c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</row>
    <row r="82" spans="1:21" s="10" customFormat="1" ht="15" customHeight="1" thickBo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s="14" customFormat="1" ht="14.25" customHeight="1">
      <c r="A83" s="384" t="s">
        <v>247</v>
      </c>
      <c r="B83" s="435" t="s">
        <v>252</v>
      </c>
      <c r="C83" s="384" t="s">
        <v>239</v>
      </c>
      <c r="D83" s="384" t="s">
        <v>240</v>
      </c>
      <c r="E83" s="413" t="s">
        <v>253</v>
      </c>
      <c r="F83" s="414"/>
      <c r="G83" s="414"/>
      <c r="H83" s="415"/>
      <c r="I83" s="413" t="s">
        <v>254</v>
      </c>
      <c r="J83" s="414"/>
      <c r="K83" s="414"/>
      <c r="L83" s="415"/>
      <c r="M83" s="437" t="s">
        <v>243</v>
      </c>
      <c r="N83" s="438"/>
      <c r="O83" s="413" t="s">
        <v>17</v>
      </c>
      <c r="P83" s="415"/>
      <c r="Q83" s="407" t="s">
        <v>244</v>
      </c>
      <c r="R83" s="408"/>
      <c r="S83" s="409"/>
      <c r="T83" s="430" t="s">
        <v>245</v>
      </c>
      <c r="U83" s="430" t="s">
        <v>246</v>
      </c>
    </row>
    <row r="84" spans="1:21" s="14" customFormat="1" ht="15" customHeight="1" thickBot="1">
      <c r="A84" s="385"/>
      <c r="B84" s="436"/>
      <c r="C84" s="385"/>
      <c r="D84" s="385"/>
      <c r="E84" s="416"/>
      <c r="F84" s="417"/>
      <c r="G84" s="417"/>
      <c r="H84" s="418"/>
      <c r="I84" s="416"/>
      <c r="J84" s="417"/>
      <c r="K84" s="417"/>
      <c r="L84" s="418"/>
      <c r="M84" s="439"/>
      <c r="N84" s="440"/>
      <c r="O84" s="416"/>
      <c r="P84" s="418"/>
      <c r="Q84" s="410"/>
      <c r="R84" s="411"/>
      <c r="S84" s="412"/>
      <c r="T84" s="431"/>
      <c r="U84" s="431"/>
    </row>
    <row r="85" spans="1:21" s="14" customFormat="1" ht="15.75" thickBot="1">
      <c r="A85" s="386"/>
      <c r="B85" s="19" t="s">
        <v>238</v>
      </c>
      <c r="C85" s="386"/>
      <c r="D85" s="386"/>
      <c r="E85" s="19" t="s">
        <v>0</v>
      </c>
      <c r="F85" s="28" t="s">
        <v>1</v>
      </c>
      <c r="G85" s="28" t="s">
        <v>2</v>
      </c>
      <c r="H85" s="20" t="s">
        <v>3</v>
      </c>
      <c r="I85" s="19" t="s">
        <v>0</v>
      </c>
      <c r="J85" s="28" t="s">
        <v>1</v>
      </c>
      <c r="K85" s="28" t="s">
        <v>2</v>
      </c>
      <c r="L85" s="20" t="s">
        <v>3</v>
      </c>
      <c r="M85" s="29" t="s">
        <v>51</v>
      </c>
      <c r="N85" s="30" t="s">
        <v>52</v>
      </c>
      <c r="O85" s="29" t="s">
        <v>51</v>
      </c>
      <c r="P85" s="30" t="s">
        <v>52</v>
      </c>
      <c r="Q85" s="19" t="s">
        <v>248</v>
      </c>
      <c r="R85" s="28" t="s">
        <v>5</v>
      </c>
      <c r="S85" s="26" t="s">
        <v>6</v>
      </c>
      <c r="T85" s="432"/>
      <c r="U85" s="432"/>
    </row>
    <row r="86" spans="1:25" s="14" customFormat="1" ht="16.5">
      <c r="A86" s="57">
        <v>35</v>
      </c>
      <c r="B86" s="110" t="s">
        <v>305</v>
      </c>
      <c r="C86" s="48" t="s">
        <v>183</v>
      </c>
      <c r="D86" s="55" t="s">
        <v>8</v>
      </c>
      <c r="E86" s="59">
        <v>3</v>
      </c>
      <c r="F86" s="60">
        <v>1</v>
      </c>
      <c r="G86" s="60">
        <v>1</v>
      </c>
      <c r="H86" s="63" t="s">
        <v>21</v>
      </c>
      <c r="I86" s="59" t="s">
        <v>21</v>
      </c>
      <c r="J86" s="60" t="s">
        <v>21</v>
      </c>
      <c r="K86" s="60" t="s">
        <v>21</v>
      </c>
      <c r="L86" s="63" t="s">
        <v>21</v>
      </c>
      <c r="M86" s="85">
        <v>6</v>
      </c>
      <c r="N86" s="48" t="s">
        <v>21</v>
      </c>
      <c r="O86" s="87" t="s">
        <v>87</v>
      </c>
      <c r="P86" s="48" t="s">
        <v>21</v>
      </c>
      <c r="Q86" s="66">
        <f>E86*14</f>
        <v>42</v>
      </c>
      <c r="R86" s="87">
        <v>28</v>
      </c>
      <c r="S86" s="68">
        <f>SUM(Q86:R86)</f>
        <v>70</v>
      </c>
      <c r="T86" s="48">
        <f aca="true" t="shared" si="18" ref="T86:T99">U86-S86</f>
        <v>80</v>
      </c>
      <c r="U86" s="48">
        <f aca="true" t="shared" si="19" ref="U86:U92">M86*25</f>
        <v>150</v>
      </c>
      <c r="W86" s="273">
        <f>Q86</f>
        <v>42</v>
      </c>
      <c r="X86" s="274">
        <v>70</v>
      </c>
      <c r="Y86" s="274" t="s">
        <v>184</v>
      </c>
    </row>
    <row r="87" spans="1:25" s="14" customFormat="1" ht="16.5">
      <c r="A87" s="34">
        <f>A86+1</f>
        <v>36</v>
      </c>
      <c r="B87" s="111" t="s">
        <v>306</v>
      </c>
      <c r="C87" s="49" t="s">
        <v>204</v>
      </c>
      <c r="D87" s="56" t="s">
        <v>8</v>
      </c>
      <c r="E87" s="70">
        <v>2</v>
      </c>
      <c r="F87" s="71" t="s">
        <v>21</v>
      </c>
      <c r="G87" s="71">
        <v>2</v>
      </c>
      <c r="H87" s="72" t="s">
        <v>21</v>
      </c>
      <c r="I87" s="70" t="s">
        <v>21</v>
      </c>
      <c r="J87" s="71"/>
      <c r="K87" s="71" t="s">
        <v>21</v>
      </c>
      <c r="L87" s="72" t="s">
        <v>21</v>
      </c>
      <c r="M87" s="75">
        <v>4</v>
      </c>
      <c r="N87" s="49" t="s">
        <v>21</v>
      </c>
      <c r="O87" s="71" t="s">
        <v>87</v>
      </c>
      <c r="P87" s="49" t="s">
        <v>21</v>
      </c>
      <c r="Q87" s="76">
        <f>E87*14</f>
        <v>28</v>
      </c>
      <c r="R87" s="71">
        <v>28</v>
      </c>
      <c r="S87" s="78">
        <f aca="true" t="shared" si="20" ref="S87:S101">SUM(Q87:R87)</f>
        <v>56</v>
      </c>
      <c r="T87" s="49">
        <f t="shared" si="18"/>
        <v>44</v>
      </c>
      <c r="U87" s="49">
        <f t="shared" si="19"/>
        <v>100</v>
      </c>
      <c r="W87" s="273">
        <f>Q87</f>
        <v>28</v>
      </c>
      <c r="X87" s="274">
        <v>40</v>
      </c>
      <c r="Y87" s="274" t="s">
        <v>185</v>
      </c>
    </row>
    <row r="88" spans="1:25" s="14" customFormat="1" ht="16.5">
      <c r="A88" s="34">
        <f aca="true" t="shared" si="21" ref="A88:A101">A87+1</f>
        <v>37</v>
      </c>
      <c r="B88" s="111" t="s">
        <v>307</v>
      </c>
      <c r="C88" s="49" t="s">
        <v>56</v>
      </c>
      <c r="D88" s="56" t="s">
        <v>8</v>
      </c>
      <c r="E88" s="70">
        <v>2</v>
      </c>
      <c r="F88" s="71" t="s">
        <v>21</v>
      </c>
      <c r="G88" s="71">
        <v>2</v>
      </c>
      <c r="H88" s="72" t="s">
        <v>21</v>
      </c>
      <c r="I88" s="70" t="s">
        <v>21</v>
      </c>
      <c r="J88" s="71" t="s">
        <v>21</v>
      </c>
      <c r="K88" s="71" t="s">
        <v>21</v>
      </c>
      <c r="L88" s="72" t="s">
        <v>21</v>
      </c>
      <c r="M88" s="75">
        <v>5</v>
      </c>
      <c r="N88" s="49" t="s">
        <v>21</v>
      </c>
      <c r="O88" s="71" t="s">
        <v>88</v>
      </c>
      <c r="P88" s="49" t="s">
        <v>21</v>
      </c>
      <c r="Q88" s="76">
        <f>E88*14</f>
        <v>28</v>
      </c>
      <c r="R88" s="71">
        <v>28</v>
      </c>
      <c r="S88" s="78">
        <f t="shared" si="20"/>
        <v>56</v>
      </c>
      <c r="T88" s="49">
        <f t="shared" si="18"/>
        <v>69</v>
      </c>
      <c r="U88" s="49">
        <f t="shared" si="19"/>
        <v>125</v>
      </c>
      <c r="W88" s="273">
        <f>Q88</f>
        <v>28</v>
      </c>
      <c r="X88" s="274">
        <v>40</v>
      </c>
      <c r="Y88" s="274" t="s">
        <v>185</v>
      </c>
    </row>
    <row r="89" spans="1:25" s="14" customFormat="1" ht="16.5">
      <c r="A89" s="34">
        <f t="shared" si="21"/>
        <v>38</v>
      </c>
      <c r="B89" s="112" t="s">
        <v>308</v>
      </c>
      <c r="C89" s="209" t="s">
        <v>58</v>
      </c>
      <c r="D89" s="113" t="s">
        <v>8</v>
      </c>
      <c r="E89" s="210">
        <v>2</v>
      </c>
      <c r="F89" s="115" t="s">
        <v>21</v>
      </c>
      <c r="G89" s="115">
        <v>2</v>
      </c>
      <c r="H89" s="211" t="s">
        <v>21</v>
      </c>
      <c r="I89" s="210" t="s">
        <v>21</v>
      </c>
      <c r="J89" s="115" t="s">
        <v>21</v>
      </c>
      <c r="K89" s="115" t="s">
        <v>21</v>
      </c>
      <c r="L89" s="211" t="s">
        <v>21</v>
      </c>
      <c r="M89" s="212">
        <v>5</v>
      </c>
      <c r="N89" s="52" t="s">
        <v>21</v>
      </c>
      <c r="O89" s="213" t="s">
        <v>87</v>
      </c>
      <c r="P89" s="52" t="s">
        <v>21</v>
      </c>
      <c r="Q89" s="114">
        <f>E89*14</f>
        <v>28</v>
      </c>
      <c r="R89" s="115">
        <v>28</v>
      </c>
      <c r="S89" s="116">
        <f t="shared" si="20"/>
        <v>56</v>
      </c>
      <c r="T89" s="52">
        <f t="shared" si="18"/>
        <v>69</v>
      </c>
      <c r="U89" s="52">
        <f t="shared" si="19"/>
        <v>125</v>
      </c>
      <c r="W89" s="273">
        <f>Q89</f>
        <v>28</v>
      </c>
      <c r="X89" s="274">
        <v>40</v>
      </c>
      <c r="Y89" s="274" t="s">
        <v>185</v>
      </c>
    </row>
    <row r="90" spans="1:21" s="14" customFormat="1" ht="16.5">
      <c r="A90" s="34">
        <f t="shared" si="21"/>
        <v>39</v>
      </c>
      <c r="B90" s="281" t="s">
        <v>309</v>
      </c>
      <c r="C90" s="282" t="s">
        <v>59</v>
      </c>
      <c r="D90" s="205" t="s">
        <v>8</v>
      </c>
      <c r="E90" s="102" t="s">
        <v>21</v>
      </c>
      <c r="F90" s="103" t="s">
        <v>21</v>
      </c>
      <c r="G90" s="103" t="s">
        <v>21</v>
      </c>
      <c r="H90" s="104">
        <v>2</v>
      </c>
      <c r="I90" s="102" t="s">
        <v>21</v>
      </c>
      <c r="J90" s="103" t="s">
        <v>21</v>
      </c>
      <c r="K90" s="103" t="s">
        <v>21</v>
      </c>
      <c r="L90" s="104" t="s">
        <v>21</v>
      </c>
      <c r="M90" s="105">
        <v>2</v>
      </c>
      <c r="N90" s="49" t="s">
        <v>21</v>
      </c>
      <c r="O90" s="71" t="s">
        <v>88</v>
      </c>
      <c r="P90" s="49" t="s">
        <v>21</v>
      </c>
      <c r="Q90" s="247" t="s">
        <v>21</v>
      </c>
      <c r="R90" s="103">
        <v>28</v>
      </c>
      <c r="S90" s="91">
        <f>SUM(Q90:R90)</f>
        <v>28</v>
      </c>
      <c r="T90" s="49">
        <f>U90-S90</f>
        <v>22</v>
      </c>
      <c r="U90" s="49">
        <f t="shared" si="19"/>
        <v>50</v>
      </c>
    </row>
    <row r="91" spans="1:26" s="14" customFormat="1" ht="16.5">
      <c r="A91" s="34">
        <f t="shared" si="21"/>
        <v>40</v>
      </c>
      <c r="B91" s="111" t="s">
        <v>310</v>
      </c>
      <c r="C91" s="49" t="s">
        <v>182</v>
      </c>
      <c r="D91" s="56" t="s">
        <v>8</v>
      </c>
      <c r="E91" s="70">
        <v>2</v>
      </c>
      <c r="F91" s="71" t="s">
        <v>21</v>
      </c>
      <c r="G91" s="71">
        <v>2</v>
      </c>
      <c r="H91" s="72" t="s">
        <v>21</v>
      </c>
      <c r="I91" s="70" t="s">
        <v>21</v>
      </c>
      <c r="J91" s="71" t="s">
        <v>21</v>
      </c>
      <c r="K91" s="71" t="s">
        <v>21</v>
      </c>
      <c r="L91" s="72" t="s">
        <v>21</v>
      </c>
      <c r="M91" s="75">
        <v>4</v>
      </c>
      <c r="N91" s="49" t="s">
        <v>21</v>
      </c>
      <c r="O91" s="71" t="s">
        <v>88</v>
      </c>
      <c r="P91" s="49" t="s">
        <v>21</v>
      </c>
      <c r="Q91" s="76">
        <f>E91*14</f>
        <v>28</v>
      </c>
      <c r="R91" s="71">
        <v>28</v>
      </c>
      <c r="S91" s="78">
        <f>SUM(Q91:R91)</f>
        <v>56</v>
      </c>
      <c r="T91" s="49">
        <f>U91-S91</f>
        <v>44</v>
      </c>
      <c r="U91" s="49">
        <f t="shared" si="19"/>
        <v>100</v>
      </c>
      <c r="X91" s="14">
        <v>20</v>
      </c>
      <c r="Y91" s="14" t="s">
        <v>186</v>
      </c>
      <c r="Z91" s="272">
        <f>Q91</f>
        <v>28</v>
      </c>
    </row>
    <row r="92" spans="1:26" s="14" customFormat="1" ht="17.25" thickBot="1">
      <c r="A92" s="54">
        <f t="shared" si="21"/>
        <v>41</v>
      </c>
      <c r="B92" s="284" t="s">
        <v>311</v>
      </c>
      <c r="C92" s="50" t="s">
        <v>162</v>
      </c>
      <c r="D92" s="285" t="s">
        <v>8</v>
      </c>
      <c r="E92" s="80">
        <v>2</v>
      </c>
      <c r="F92" s="81" t="s">
        <v>21</v>
      </c>
      <c r="G92" s="81">
        <v>1</v>
      </c>
      <c r="H92" s="82" t="s">
        <v>21</v>
      </c>
      <c r="I92" s="80" t="s">
        <v>21</v>
      </c>
      <c r="J92" s="81" t="s">
        <v>21</v>
      </c>
      <c r="K92" s="81" t="s">
        <v>21</v>
      </c>
      <c r="L92" s="82" t="s">
        <v>21</v>
      </c>
      <c r="M92" s="243">
        <v>4</v>
      </c>
      <c r="N92" s="50" t="s">
        <v>21</v>
      </c>
      <c r="O92" s="81" t="s">
        <v>87</v>
      </c>
      <c r="P92" s="50" t="s">
        <v>21</v>
      </c>
      <c r="Q92" s="84">
        <f>E92*14</f>
        <v>28</v>
      </c>
      <c r="R92" s="81">
        <v>14</v>
      </c>
      <c r="S92" s="118">
        <f>SUM(Q92:R92)</f>
        <v>42</v>
      </c>
      <c r="T92" s="50">
        <f>U92-S92</f>
        <v>58</v>
      </c>
      <c r="U92" s="50">
        <f t="shared" si="19"/>
        <v>100</v>
      </c>
      <c r="X92" s="14">
        <v>20</v>
      </c>
      <c r="Y92" s="14" t="s">
        <v>186</v>
      </c>
      <c r="Z92" s="272">
        <f>Q92</f>
        <v>28</v>
      </c>
    </row>
    <row r="93" spans="1:25" s="14" customFormat="1" ht="16.5">
      <c r="A93" s="283">
        <f t="shared" si="21"/>
        <v>42</v>
      </c>
      <c r="B93" s="120" t="s">
        <v>312</v>
      </c>
      <c r="C93" s="51" t="s">
        <v>189</v>
      </c>
      <c r="D93" s="51" t="s">
        <v>8</v>
      </c>
      <c r="E93" s="202" t="s">
        <v>21</v>
      </c>
      <c r="F93" s="87" t="s">
        <v>21</v>
      </c>
      <c r="G93" s="87" t="s">
        <v>21</v>
      </c>
      <c r="H93" s="88" t="s">
        <v>21</v>
      </c>
      <c r="I93" s="202">
        <v>2</v>
      </c>
      <c r="J93" s="87">
        <v>1</v>
      </c>
      <c r="K93" s="242" t="s">
        <v>21</v>
      </c>
      <c r="L93" s="88" t="s">
        <v>21</v>
      </c>
      <c r="M93" s="51" t="s">
        <v>21</v>
      </c>
      <c r="N93" s="51">
        <v>3</v>
      </c>
      <c r="O93" s="51" t="s">
        <v>21</v>
      </c>
      <c r="P93" s="51" t="s">
        <v>90</v>
      </c>
      <c r="Q93" s="202">
        <f aca="true" t="shared" si="22" ref="Q93:Q99">I93*14</f>
        <v>28</v>
      </c>
      <c r="R93" s="87">
        <v>14</v>
      </c>
      <c r="S93" s="78">
        <f t="shared" si="20"/>
        <v>42</v>
      </c>
      <c r="T93" s="51">
        <f t="shared" si="18"/>
        <v>33</v>
      </c>
      <c r="U93" s="51">
        <f aca="true" t="shared" si="23" ref="U93:U99">N93*25</f>
        <v>75</v>
      </c>
      <c r="W93" s="274">
        <f>Q93</f>
        <v>28</v>
      </c>
      <c r="X93" s="274">
        <v>40</v>
      </c>
      <c r="Y93" s="274" t="s">
        <v>185</v>
      </c>
    </row>
    <row r="94" spans="1:26" s="14" customFormat="1" ht="16.5">
      <c r="A94" s="34">
        <f t="shared" si="21"/>
        <v>43</v>
      </c>
      <c r="B94" s="100" t="s">
        <v>313</v>
      </c>
      <c r="C94" s="49" t="s">
        <v>101</v>
      </c>
      <c r="D94" s="49" t="s">
        <v>8</v>
      </c>
      <c r="E94" s="70" t="s">
        <v>21</v>
      </c>
      <c r="F94" s="71" t="s">
        <v>21</v>
      </c>
      <c r="G94" s="71" t="s">
        <v>21</v>
      </c>
      <c r="H94" s="72" t="s">
        <v>21</v>
      </c>
      <c r="I94" s="70">
        <v>2</v>
      </c>
      <c r="J94" s="71" t="s">
        <v>21</v>
      </c>
      <c r="K94" s="71">
        <v>1</v>
      </c>
      <c r="L94" s="72" t="s">
        <v>21</v>
      </c>
      <c r="M94" s="49" t="s">
        <v>21</v>
      </c>
      <c r="N94" s="49">
        <v>3</v>
      </c>
      <c r="O94" s="49" t="s">
        <v>21</v>
      </c>
      <c r="P94" s="49" t="s">
        <v>90</v>
      </c>
      <c r="Q94" s="70">
        <f t="shared" si="22"/>
        <v>28</v>
      </c>
      <c r="R94" s="71">
        <v>14</v>
      </c>
      <c r="S94" s="91">
        <f t="shared" si="20"/>
        <v>42</v>
      </c>
      <c r="T94" s="49">
        <f t="shared" si="18"/>
        <v>33</v>
      </c>
      <c r="U94" s="49">
        <f t="shared" si="23"/>
        <v>75</v>
      </c>
      <c r="X94" s="14">
        <v>20</v>
      </c>
      <c r="Y94" s="14" t="s">
        <v>186</v>
      </c>
      <c r="Z94" s="14">
        <f>Q94</f>
        <v>28</v>
      </c>
    </row>
    <row r="95" spans="1:26" s="14" customFormat="1" ht="16.5">
      <c r="A95" s="34">
        <f t="shared" si="21"/>
        <v>44</v>
      </c>
      <c r="B95" s="100" t="s">
        <v>314</v>
      </c>
      <c r="C95" s="49" t="s">
        <v>102</v>
      </c>
      <c r="D95" s="49" t="s">
        <v>8</v>
      </c>
      <c r="E95" s="70" t="s">
        <v>21</v>
      </c>
      <c r="F95" s="71" t="s">
        <v>21</v>
      </c>
      <c r="G95" s="71" t="s">
        <v>21</v>
      </c>
      <c r="H95" s="72" t="s">
        <v>21</v>
      </c>
      <c r="I95" s="70">
        <v>2</v>
      </c>
      <c r="J95" s="71" t="s">
        <v>21</v>
      </c>
      <c r="K95" s="71">
        <v>2</v>
      </c>
      <c r="L95" s="72" t="s">
        <v>21</v>
      </c>
      <c r="M95" s="75" t="s">
        <v>21</v>
      </c>
      <c r="N95" s="49">
        <v>4</v>
      </c>
      <c r="O95" s="119" t="s">
        <v>21</v>
      </c>
      <c r="P95" s="49" t="s">
        <v>90</v>
      </c>
      <c r="Q95" s="76">
        <f>I95*14</f>
        <v>28</v>
      </c>
      <c r="R95" s="71">
        <v>28</v>
      </c>
      <c r="S95" s="78">
        <f>SUM(Q95:R95)</f>
        <v>56</v>
      </c>
      <c r="T95" s="49">
        <f>U95-S95</f>
        <v>44</v>
      </c>
      <c r="U95" s="49">
        <f>N95*25</f>
        <v>100</v>
      </c>
      <c r="X95" s="14">
        <v>20</v>
      </c>
      <c r="Y95" s="14" t="s">
        <v>186</v>
      </c>
      <c r="Z95" s="14">
        <f>Q95</f>
        <v>28</v>
      </c>
    </row>
    <row r="96" spans="1:25" s="14" customFormat="1" ht="16.5">
      <c r="A96" s="34">
        <f t="shared" si="21"/>
        <v>45</v>
      </c>
      <c r="B96" s="100" t="s">
        <v>315</v>
      </c>
      <c r="C96" s="49" t="s">
        <v>105</v>
      </c>
      <c r="D96" s="49" t="s">
        <v>8</v>
      </c>
      <c r="E96" s="70" t="s">
        <v>21</v>
      </c>
      <c r="F96" s="71" t="s">
        <v>21</v>
      </c>
      <c r="G96" s="71" t="s">
        <v>21</v>
      </c>
      <c r="H96" s="72" t="s">
        <v>21</v>
      </c>
      <c r="I96" s="70">
        <v>2</v>
      </c>
      <c r="J96" s="71">
        <v>1</v>
      </c>
      <c r="K96" s="71" t="s">
        <v>21</v>
      </c>
      <c r="L96" s="72" t="s">
        <v>21</v>
      </c>
      <c r="M96" s="49" t="s">
        <v>21</v>
      </c>
      <c r="N96" s="49">
        <v>3</v>
      </c>
      <c r="O96" s="49" t="s">
        <v>21</v>
      </c>
      <c r="P96" s="49" t="s">
        <v>89</v>
      </c>
      <c r="Q96" s="70">
        <f t="shared" si="22"/>
        <v>28</v>
      </c>
      <c r="R96" s="71">
        <v>14</v>
      </c>
      <c r="S96" s="91">
        <f t="shared" si="20"/>
        <v>42</v>
      </c>
      <c r="T96" s="49">
        <f t="shared" si="18"/>
        <v>33</v>
      </c>
      <c r="U96" s="49">
        <f t="shared" si="23"/>
        <v>75</v>
      </c>
      <c r="W96" s="274">
        <f>Q96</f>
        <v>28</v>
      </c>
      <c r="X96" s="274">
        <v>40</v>
      </c>
      <c r="Y96" s="274" t="s">
        <v>185</v>
      </c>
    </row>
    <row r="97" spans="1:25" s="14" customFormat="1" ht="16.5">
      <c r="A97" s="34">
        <f t="shared" si="21"/>
        <v>46</v>
      </c>
      <c r="B97" s="100" t="s">
        <v>320</v>
      </c>
      <c r="C97" s="49" t="s">
        <v>187</v>
      </c>
      <c r="D97" s="49" t="s">
        <v>1</v>
      </c>
      <c r="E97" s="70" t="s">
        <v>21</v>
      </c>
      <c r="F97" s="71" t="s">
        <v>21</v>
      </c>
      <c r="G97" s="71" t="s">
        <v>21</v>
      </c>
      <c r="H97" s="72" t="s">
        <v>21</v>
      </c>
      <c r="I97" s="70">
        <v>2</v>
      </c>
      <c r="J97" s="71" t="s">
        <v>21</v>
      </c>
      <c r="K97" s="71">
        <v>1</v>
      </c>
      <c r="L97" s="72" t="s">
        <v>21</v>
      </c>
      <c r="M97" s="49"/>
      <c r="N97" s="49">
        <v>3</v>
      </c>
      <c r="O97" s="49" t="s">
        <v>21</v>
      </c>
      <c r="P97" s="49" t="s">
        <v>89</v>
      </c>
      <c r="Q97" s="70">
        <f t="shared" si="22"/>
        <v>28</v>
      </c>
      <c r="R97" s="71">
        <v>14</v>
      </c>
      <c r="S97" s="91">
        <f t="shared" si="20"/>
        <v>42</v>
      </c>
      <c r="T97" s="49">
        <f t="shared" si="18"/>
        <v>33</v>
      </c>
      <c r="U97" s="49">
        <f t="shared" si="23"/>
        <v>75</v>
      </c>
      <c r="W97" s="274"/>
      <c r="X97" s="274"/>
      <c r="Y97" s="274"/>
    </row>
    <row r="98" spans="1:26" s="14" customFormat="1" ht="16.5">
      <c r="A98" s="34">
        <f t="shared" si="21"/>
        <v>47</v>
      </c>
      <c r="B98" s="100" t="s">
        <v>316</v>
      </c>
      <c r="C98" s="49" t="s">
        <v>205</v>
      </c>
      <c r="D98" s="49" t="s">
        <v>1</v>
      </c>
      <c r="E98" s="70" t="s">
        <v>21</v>
      </c>
      <c r="F98" s="71" t="s">
        <v>21</v>
      </c>
      <c r="G98" s="71" t="s">
        <v>21</v>
      </c>
      <c r="H98" s="72" t="s">
        <v>21</v>
      </c>
      <c r="I98" s="70">
        <v>1</v>
      </c>
      <c r="J98" s="71" t="s">
        <v>21</v>
      </c>
      <c r="K98" s="71" t="s">
        <v>21</v>
      </c>
      <c r="L98" s="72">
        <v>2</v>
      </c>
      <c r="M98" s="49" t="s">
        <v>21</v>
      </c>
      <c r="N98" s="49">
        <v>3</v>
      </c>
      <c r="O98" s="49" t="s">
        <v>21</v>
      </c>
      <c r="P98" s="49" t="s">
        <v>90</v>
      </c>
      <c r="Q98" s="70">
        <v>14</v>
      </c>
      <c r="R98" s="71">
        <v>28</v>
      </c>
      <c r="S98" s="91">
        <f>SUM(Q98:R98)</f>
        <v>42</v>
      </c>
      <c r="T98" s="49">
        <f>U98-S98</f>
        <v>33</v>
      </c>
      <c r="U98" s="49">
        <f>N98*25</f>
        <v>75</v>
      </c>
      <c r="X98" s="14">
        <v>20</v>
      </c>
      <c r="Y98" s="14" t="s">
        <v>186</v>
      </c>
      <c r="Z98" s="14">
        <f>Q96</f>
        <v>28</v>
      </c>
    </row>
    <row r="99" spans="1:26" s="14" customFormat="1" ht="16.5">
      <c r="A99" s="34">
        <f t="shared" si="21"/>
        <v>48</v>
      </c>
      <c r="B99" s="100" t="s">
        <v>317</v>
      </c>
      <c r="C99" s="49" t="s">
        <v>188</v>
      </c>
      <c r="D99" s="49" t="s">
        <v>1</v>
      </c>
      <c r="E99" s="70" t="s">
        <v>21</v>
      </c>
      <c r="F99" s="71" t="s">
        <v>21</v>
      </c>
      <c r="G99" s="71" t="s">
        <v>21</v>
      </c>
      <c r="H99" s="72" t="s">
        <v>21</v>
      </c>
      <c r="I99" s="70">
        <v>2</v>
      </c>
      <c r="J99" s="71" t="s">
        <v>21</v>
      </c>
      <c r="K99" s="71">
        <v>1</v>
      </c>
      <c r="L99" s="72" t="s">
        <v>21</v>
      </c>
      <c r="M99" s="49" t="s">
        <v>21</v>
      </c>
      <c r="N99" s="49">
        <v>3</v>
      </c>
      <c r="O99" s="49" t="s">
        <v>21</v>
      </c>
      <c r="P99" s="49" t="s">
        <v>89</v>
      </c>
      <c r="Q99" s="70">
        <f t="shared" si="22"/>
        <v>28</v>
      </c>
      <c r="R99" s="71">
        <v>14</v>
      </c>
      <c r="S99" s="91">
        <f t="shared" si="20"/>
        <v>42</v>
      </c>
      <c r="T99" s="49">
        <f t="shared" si="18"/>
        <v>33</v>
      </c>
      <c r="U99" s="49">
        <f t="shared" si="23"/>
        <v>75</v>
      </c>
      <c r="X99" s="14">
        <v>20</v>
      </c>
      <c r="Y99" s="14" t="s">
        <v>186</v>
      </c>
      <c r="Z99" s="14">
        <f>Q98</f>
        <v>14</v>
      </c>
    </row>
    <row r="100" spans="1:26" s="14" customFormat="1" ht="16.5">
      <c r="A100" s="34">
        <f t="shared" si="21"/>
        <v>49</v>
      </c>
      <c r="B100" s="120" t="s">
        <v>318</v>
      </c>
      <c r="C100" s="55" t="s">
        <v>206</v>
      </c>
      <c r="D100" s="51" t="s">
        <v>1</v>
      </c>
      <c r="E100" s="85" t="s">
        <v>21</v>
      </c>
      <c r="F100" s="87" t="s">
        <v>21</v>
      </c>
      <c r="G100" s="87" t="s">
        <v>21</v>
      </c>
      <c r="H100" s="163" t="s">
        <v>21</v>
      </c>
      <c r="I100" s="202">
        <v>2</v>
      </c>
      <c r="J100" s="87" t="s">
        <v>21</v>
      </c>
      <c r="K100" s="87">
        <v>2</v>
      </c>
      <c r="L100" s="88" t="s">
        <v>21</v>
      </c>
      <c r="M100" s="55" t="s">
        <v>21</v>
      </c>
      <c r="N100" s="51">
        <v>4</v>
      </c>
      <c r="O100" s="56" t="s">
        <v>21</v>
      </c>
      <c r="P100" s="49" t="s">
        <v>89</v>
      </c>
      <c r="Q100" s="236">
        <f>I100*14</f>
        <v>28</v>
      </c>
      <c r="R100" s="87">
        <v>28</v>
      </c>
      <c r="S100" s="239">
        <f>SUM(Q100:R100)</f>
        <v>56</v>
      </c>
      <c r="T100" s="51">
        <f>U100-S100</f>
        <v>44</v>
      </c>
      <c r="U100" s="224">
        <f>N100*25</f>
        <v>100</v>
      </c>
      <c r="W100" s="309">
        <f>Q100</f>
        <v>28</v>
      </c>
      <c r="X100" s="310">
        <v>40</v>
      </c>
      <c r="Y100" s="310" t="s">
        <v>185</v>
      </c>
      <c r="Z100" s="14">
        <f>Q99</f>
        <v>28</v>
      </c>
    </row>
    <row r="101" spans="1:21" s="14" customFormat="1" ht="17.25" thickBot="1">
      <c r="A101" s="34">
        <f t="shared" si="21"/>
        <v>50</v>
      </c>
      <c r="B101" s="107" t="s">
        <v>319</v>
      </c>
      <c r="C101" s="50" t="s">
        <v>207</v>
      </c>
      <c r="D101" s="50" t="s">
        <v>1</v>
      </c>
      <c r="E101" s="80" t="s">
        <v>21</v>
      </c>
      <c r="F101" s="81" t="s">
        <v>21</v>
      </c>
      <c r="G101" s="81" t="s">
        <v>21</v>
      </c>
      <c r="H101" s="82" t="s">
        <v>21</v>
      </c>
      <c r="I101" s="80" t="s">
        <v>21</v>
      </c>
      <c r="J101" s="81" t="s">
        <v>21</v>
      </c>
      <c r="K101" s="81"/>
      <c r="L101" s="82" t="s">
        <v>21</v>
      </c>
      <c r="M101" s="49" t="s">
        <v>21</v>
      </c>
      <c r="N101" s="50">
        <v>4</v>
      </c>
      <c r="O101" s="49" t="s">
        <v>21</v>
      </c>
      <c r="P101" s="93" t="s">
        <v>89</v>
      </c>
      <c r="Q101" s="92" t="s">
        <v>21</v>
      </c>
      <c r="R101" s="81">
        <v>90</v>
      </c>
      <c r="S101" s="118">
        <f t="shared" si="20"/>
        <v>90</v>
      </c>
      <c r="T101" s="49">
        <v>0</v>
      </c>
      <c r="U101" s="49">
        <v>90</v>
      </c>
    </row>
    <row r="102" spans="1:25" s="14" customFormat="1" ht="15.75" thickBot="1">
      <c r="A102" s="460" t="s">
        <v>271</v>
      </c>
      <c r="B102" s="461"/>
      <c r="C102" s="461"/>
      <c r="D102" s="462"/>
      <c r="E102" s="446">
        <f aca="true" t="shared" si="24" ref="E102:L102">SUM(E86:E101)</f>
        <v>13</v>
      </c>
      <c r="F102" s="387">
        <f t="shared" si="24"/>
        <v>1</v>
      </c>
      <c r="G102" s="387">
        <f t="shared" si="24"/>
        <v>10</v>
      </c>
      <c r="H102" s="458">
        <f t="shared" si="24"/>
        <v>2</v>
      </c>
      <c r="I102" s="446">
        <f t="shared" si="24"/>
        <v>15</v>
      </c>
      <c r="J102" s="387">
        <f t="shared" si="24"/>
        <v>2</v>
      </c>
      <c r="K102" s="387">
        <f t="shared" si="24"/>
        <v>7</v>
      </c>
      <c r="L102" s="458">
        <f t="shared" si="24"/>
        <v>2</v>
      </c>
      <c r="M102" s="94">
        <f>SUM(M86:M93)</f>
        <v>30</v>
      </c>
      <c r="N102" s="95">
        <f>SUM(N93:N101)</f>
        <v>30</v>
      </c>
      <c r="O102" s="400" t="s">
        <v>50</v>
      </c>
      <c r="P102" s="401"/>
      <c r="Q102" s="446">
        <f>SUM(Q86:Q101)</f>
        <v>392</v>
      </c>
      <c r="R102" s="387">
        <f>(SUM(R86:R101))</f>
        <v>426</v>
      </c>
      <c r="S102" s="458">
        <f>(SUM(S86:S101))</f>
        <v>818</v>
      </c>
      <c r="T102" s="497">
        <f>(SUM(T86:T101))</f>
        <v>672</v>
      </c>
      <c r="U102" s="493">
        <f>(SUM(U86:U101))</f>
        <v>1490</v>
      </c>
      <c r="W102" s="272">
        <f>SUM(W86:W101)</f>
        <v>210</v>
      </c>
      <c r="X102" s="286">
        <f>(42*70+6*28*40+4*28*20+2*42*20)/Q102</f>
        <v>34.642857142857146</v>
      </c>
      <c r="Y102" s="14" t="s">
        <v>200</v>
      </c>
    </row>
    <row r="103" spans="1:21" s="14" customFormat="1" ht="15" thickBot="1">
      <c r="A103" s="463"/>
      <c r="B103" s="464"/>
      <c r="C103" s="464"/>
      <c r="D103" s="465"/>
      <c r="E103" s="405"/>
      <c r="F103" s="388"/>
      <c r="G103" s="388"/>
      <c r="H103" s="459"/>
      <c r="I103" s="405"/>
      <c r="J103" s="388"/>
      <c r="K103" s="388"/>
      <c r="L103" s="459"/>
      <c r="M103" s="467">
        <f>SUM(M86:N101)</f>
        <v>60</v>
      </c>
      <c r="N103" s="468"/>
      <c r="O103" s="402"/>
      <c r="P103" s="403"/>
      <c r="Q103" s="405"/>
      <c r="R103" s="388"/>
      <c r="S103" s="459"/>
      <c r="T103" s="498"/>
      <c r="U103" s="398"/>
    </row>
    <row r="104" spans="1:24" s="14" customFormat="1" ht="15" customHeight="1">
      <c r="A104" s="25"/>
      <c r="B104" s="21"/>
      <c r="C104" s="22"/>
      <c r="D104" s="22"/>
      <c r="E104" s="23"/>
      <c r="F104" s="23"/>
      <c r="G104" s="23"/>
      <c r="H104" s="23"/>
      <c r="I104" s="23"/>
      <c r="J104" s="23"/>
      <c r="K104" s="23"/>
      <c r="L104" s="23"/>
      <c r="M104" s="40"/>
      <c r="N104" s="40"/>
      <c r="O104" s="35"/>
      <c r="P104" s="23"/>
      <c r="Q104" s="23"/>
      <c r="R104" s="23"/>
      <c r="S104" s="23"/>
      <c r="T104" s="24"/>
      <c r="U104" s="24"/>
      <c r="W104" s="286">
        <f>W102*100/Q102</f>
        <v>53.57142857142857</v>
      </c>
      <c r="X104" s="14" t="s">
        <v>201</v>
      </c>
    </row>
    <row r="105" spans="1:21" s="14" customFormat="1" ht="14.25" customHeight="1">
      <c r="A105" s="10"/>
      <c r="B105" s="389" t="s">
        <v>225</v>
      </c>
      <c r="C105" s="389"/>
      <c r="D105" s="389"/>
      <c r="E105" s="389"/>
      <c r="F105" s="389"/>
      <c r="G105" s="4"/>
      <c r="H105" s="4"/>
      <c r="I105" s="389" t="s">
        <v>234</v>
      </c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12"/>
    </row>
    <row r="106" spans="1:21" s="14" customFormat="1" ht="14.25" customHeight="1">
      <c r="A106" s="10"/>
      <c r="B106" s="399" t="s">
        <v>236</v>
      </c>
      <c r="C106" s="399"/>
      <c r="D106" s="399"/>
      <c r="E106" s="399"/>
      <c r="F106" s="399"/>
      <c r="G106" s="4"/>
      <c r="H106" s="4"/>
      <c r="I106" s="399" t="s">
        <v>235</v>
      </c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12"/>
    </row>
    <row r="107" spans="1:21" s="14" customFormat="1" ht="14.25" customHeight="1">
      <c r="A107" s="10"/>
      <c r="B107" s="32"/>
      <c r="C107" s="32"/>
      <c r="D107" s="32"/>
      <c r="E107" s="32"/>
      <c r="F107" s="32"/>
      <c r="G107" s="4"/>
      <c r="H107" s="4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12"/>
    </row>
    <row r="108" spans="1:21" s="14" customFormat="1" ht="14.25" customHeight="1">
      <c r="A108" s="10"/>
      <c r="B108" s="32"/>
      <c r="C108" s="32"/>
      <c r="D108" s="32"/>
      <c r="E108" s="32"/>
      <c r="F108" s="32"/>
      <c r="G108" s="4"/>
      <c r="H108" s="4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2"/>
    </row>
    <row r="109" spans="1:21" s="14" customFormat="1" ht="14.25" customHeight="1">
      <c r="A109" s="391" t="s">
        <v>227</v>
      </c>
      <c r="B109" s="391"/>
      <c r="C109" s="391"/>
      <c r="D109" s="391"/>
      <c r="E109" s="2"/>
      <c r="F109" s="457" t="s">
        <v>226</v>
      </c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</row>
    <row r="110" spans="1:21" s="14" customFormat="1" ht="14.25" customHeight="1">
      <c r="A110" s="390" t="s">
        <v>228</v>
      </c>
      <c r="B110" s="390"/>
      <c r="C110" s="390"/>
      <c r="D110" s="390"/>
      <c r="E110" s="2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</row>
    <row r="111" spans="1:21" s="14" customFormat="1" ht="14.25" customHeight="1">
      <c r="A111" s="390" t="s">
        <v>229</v>
      </c>
      <c r="B111" s="390"/>
      <c r="C111" s="390"/>
      <c r="D111" s="390"/>
      <c r="E111" s="38"/>
      <c r="F111" s="38"/>
      <c r="G111" s="2"/>
      <c r="H111" s="2"/>
      <c r="I111" s="2"/>
      <c r="J111" s="2"/>
      <c r="K111" s="2"/>
      <c r="L111" s="2"/>
      <c r="M111" s="2"/>
      <c r="N111" s="2"/>
      <c r="O111" s="2"/>
      <c r="P111" s="37"/>
      <c r="Q111" s="37"/>
      <c r="R111" s="37"/>
      <c r="S111" s="2"/>
      <c r="T111" s="2"/>
      <c r="U111" s="2"/>
    </row>
    <row r="112" spans="1:21" s="14" customFormat="1" ht="14.25" customHeight="1">
      <c r="A112" s="390" t="s">
        <v>230</v>
      </c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2"/>
      <c r="M112" s="2"/>
      <c r="N112" s="2"/>
      <c r="O112" s="2"/>
      <c r="P112" s="37"/>
      <c r="Q112" s="37"/>
      <c r="R112" s="37"/>
      <c r="S112" s="2"/>
      <c r="T112" s="2"/>
      <c r="U112" s="2"/>
    </row>
    <row r="113" spans="1:21" s="14" customFormat="1" ht="14.25" customHeight="1">
      <c r="A113" s="38" t="s">
        <v>231</v>
      </c>
      <c r="B113" s="38"/>
      <c r="C113" s="37"/>
      <c r="D113" s="38"/>
      <c r="E113" s="38"/>
      <c r="F113" s="38"/>
      <c r="G113" s="38"/>
      <c r="H113" s="2"/>
      <c r="I113" s="2"/>
      <c r="J113" s="2"/>
      <c r="K113" s="2"/>
      <c r="L113" s="2"/>
      <c r="M113" s="2"/>
      <c r="N113" s="2"/>
      <c r="O113" s="2"/>
      <c r="P113" s="37"/>
      <c r="Q113" s="37"/>
      <c r="R113" s="37"/>
      <c r="S113" s="2"/>
      <c r="T113" s="2"/>
      <c r="U113" s="2"/>
    </row>
    <row r="114" spans="1:21" s="14" customFormat="1" ht="14.25" customHeight="1">
      <c r="A114" s="17"/>
      <c r="B114" s="17"/>
      <c r="C114" s="16"/>
      <c r="D114" s="17"/>
      <c r="E114" s="17"/>
      <c r="F114" s="17"/>
      <c r="G114" s="17"/>
      <c r="H114" s="15"/>
      <c r="I114" s="15"/>
      <c r="J114" s="15"/>
      <c r="K114" s="15"/>
      <c r="L114" s="15"/>
      <c r="M114" s="15"/>
      <c r="N114" s="15"/>
      <c r="O114" s="15"/>
      <c r="P114" s="16"/>
      <c r="Q114" s="16"/>
      <c r="R114" s="16"/>
      <c r="S114" s="15"/>
      <c r="T114" s="15"/>
      <c r="U114" s="15"/>
    </row>
    <row r="115" spans="1:21" s="14" customFormat="1" ht="14.25" customHeight="1">
      <c r="A115" s="383" t="s">
        <v>232</v>
      </c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</row>
    <row r="116" spans="1:21" s="14" customFormat="1" ht="14.25" customHeight="1">
      <c r="A116" s="389" t="s">
        <v>233</v>
      </c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</row>
    <row r="117" spans="1:21" s="14" customFormat="1" ht="14.25" customHeight="1" thickBo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s="14" customFormat="1" ht="14.25" customHeight="1">
      <c r="A118" s="384" t="s">
        <v>247</v>
      </c>
      <c r="B118" s="435" t="s">
        <v>255</v>
      </c>
      <c r="C118" s="384" t="s">
        <v>239</v>
      </c>
      <c r="D118" s="384" t="s">
        <v>240</v>
      </c>
      <c r="E118" s="413" t="s">
        <v>256</v>
      </c>
      <c r="F118" s="414"/>
      <c r="G118" s="414"/>
      <c r="H118" s="415"/>
      <c r="I118" s="413" t="s">
        <v>257</v>
      </c>
      <c r="J118" s="414"/>
      <c r="K118" s="414"/>
      <c r="L118" s="415"/>
      <c r="M118" s="437" t="s">
        <v>243</v>
      </c>
      <c r="N118" s="438"/>
      <c r="O118" s="413" t="s">
        <v>17</v>
      </c>
      <c r="P118" s="415"/>
      <c r="Q118" s="407" t="s">
        <v>244</v>
      </c>
      <c r="R118" s="408"/>
      <c r="S118" s="409"/>
      <c r="T118" s="430" t="s">
        <v>245</v>
      </c>
      <c r="U118" s="430" t="s">
        <v>246</v>
      </c>
    </row>
    <row r="119" spans="1:21" s="14" customFormat="1" ht="15" customHeight="1" thickBot="1">
      <c r="A119" s="385"/>
      <c r="B119" s="436"/>
      <c r="C119" s="385"/>
      <c r="D119" s="385"/>
      <c r="E119" s="416"/>
      <c r="F119" s="417"/>
      <c r="G119" s="417"/>
      <c r="H119" s="418"/>
      <c r="I119" s="416"/>
      <c r="J119" s="417"/>
      <c r="K119" s="417"/>
      <c r="L119" s="418"/>
      <c r="M119" s="439"/>
      <c r="N119" s="440"/>
      <c r="O119" s="416"/>
      <c r="P119" s="418"/>
      <c r="Q119" s="410"/>
      <c r="R119" s="411"/>
      <c r="S119" s="412"/>
      <c r="T119" s="431"/>
      <c r="U119" s="431"/>
    </row>
    <row r="120" spans="1:21" s="14" customFormat="1" ht="15.75" thickBot="1">
      <c r="A120" s="386"/>
      <c r="B120" s="19" t="s">
        <v>238</v>
      </c>
      <c r="C120" s="386"/>
      <c r="D120" s="386"/>
      <c r="E120" s="19" t="s">
        <v>0</v>
      </c>
      <c r="F120" s="28" t="s">
        <v>1</v>
      </c>
      <c r="G120" s="28" t="s">
        <v>2</v>
      </c>
      <c r="H120" s="20" t="s">
        <v>3</v>
      </c>
      <c r="I120" s="19" t="s">
        <v>0</v>
      </c>
      <c r="J120" s="28" t="s">
        <v>1</v>
      </c>
      <c r="K120" s="28" t="s">
        <v>2</v>
      </c>
      <c r="L120" s="20" t="s">
        <v>3</v>
      </c>
      <c r="M120" s="29" t="s">
        <v>95</v>
      </c>
      <c r="N120" s="30" t="s">
        <v>96</v>
      </c>
      <c r="O120" s="29" t="s">
        <v>95</v>
      </c>
      <c r="P120" s="30" t="s">
        <v>96</v>
      </c>
      <c r="Q120" s="19" t="s">
        <v>248</v>
      </c>
      <c r="R120" s="28" t="s">
        <v>5</v>
      </c>
      <c r="S120" s="26" t="s">
        <v>6</v>
      </c>
      <c r="T120" s="432"/>
      <c r="U120" s="432"/>
    </row>
    <row r="121" spans="1:26" s="14" customFormat="1" ht="30">
      <c r="A121" s="305">
        <v>51</v>
      </c>
      <c r="B121" s="299" t="s">
        <v>321</v>
      </c>
      <c r="C121" s="205" t="s">
        <v>99</v>
      </c>
      <c r="D121" s="101" t="s">
        <v>8</v>
      </c>
      <c r="E121" s="109">
        <v>2</v>
      </c>
      <c r="F121" s="106" t="s">
        <v>21</v>
      </c>
      <c r="G121" s="106">
        <v>2</v>
      </c>
      <c r="H121" s="229" t="s">
        <v>21</v>
      </c>
      <c r="I121" s="121" t="s">
        <v>21</v>
      </c>
      <c r="J121" s="106" t="s">
        <v>21</v>
      </c>
      <c r="K121" s="106" t="s">
        <v>21</v>
      </c>
      <c r="L121" s="122" t="s">
        <v>21</v>
      </c>
      <c r="M121" s="56">
        <v>5</v>
      </c>
      <c r="N121" s="101" t="s">
        <v>21</v>
      </c>
      <c r="O121" s="55" t="s">
        <v>91</v>
      </c>
      <c r="P121" s="49" t="s">
        <v>21</v>
      </c>
      <c r="Q121" s="75">
        <f>E121*14</f>
        <v>28</v>
      </c>
      <c r="R121" s="71">
        <v>28</v>
      </c>
      <c r="S121" s="238">
        <f aca="true" t="shared" si="25" ref="S121:S136">SUM(Q121:R121)</f>
        <v>56</v>
      </c>
      <c r="T121" s="49">
        <f aca="true" t="shared" si="26" ref="T121:T135">U121-S121</f>
        <v>69</v>
      </c>
      <c r="U121" s="133">
        <f aca="true" t="shared" si="27" ref="U121:U127">M121*25</f>
        <v>125</v>
      </c>
      <c r="X121" s="14">
        <v>15</v>
      </c>
      <c r="Y121" s="14" t="s">
        <v>186</v>
      </c>
      <c r="Z121" s="14">
        <f>Q121</f>
        <v>28</v>
      </c>
    </row>
    <row r="122" spans="1:25" s="14" customFormat="1" ht="16.5">
      <c r="A122" s="306">
        <f>A121+1</f>
        <v>52</v>
      </c>
      <c r="B122" s="100" t="s">
        <v>322</v>
      </c>
      <c r="C122" s="226" t="s">
        <v>209</v>
      </c>
      <c r="D122" s="101" t="s">
        <v>8</v>
      </c>
      <c r="E122" s="105">
        <v>2</v>
      </c>
      <c r="F122" s="103">
        <v>1</v>
      </c>
      <c r="G122" s="103">
        <v>1</v>
      </c>
      <c r="H122" s="231" t="s">
        <v>21</v>
      </c>
      <c r="I122" s="102" t="s">
        <v>21</v>
      </c>
      <c r="J122" s="103" t="s">
        <v>21</v>
      </c>
      <c r="K122" s="103" t="s">
        <v>21</v>
      </c>
      <c r="L122" s="104" t="s">
        <v>21</v>
      </c>
      <c r="M122" s="56">
        <v>4</v>
      </c>
      <c r="N122" s="234" t="s">
        <v>21</v>
      </c>
      <c r="O122" s="55" t="s">
        <v>91</v>
      </c>
      <c r="P122" s="101" t="s">
        <v>21</v>
      </c>
      <c r="Q122" s="75">
        <f>E122*14</f>
        <v>28</v>
      </c>
      <c r="R122" s="71">
        <v>28</v>
      </c>
      <c r="S122" s="238">
        <f t="shared" si="25"/>
        <v>56</v>
      </c>
      <c r="T122" s="49">
        <f t="shared" si="26"/>
        <v>44</v>
      </c>
      <c r="U122" s="133">
        <f t="shared" si="27"/>
        <v>100</v>
      </c>
      <c r="W122" s="310">
        <v>28</v>
      </c>
      <c r="X122" s="310">
        <v>30</v>
      </c>
      <c r="Y122" s="310" t="s">
        <v>185</v>
      </c>
    </row>
    <row r="123" spans="1:26" s="14" customFormat="1" ht="16.5">
      <c r="A123" s="306">
        <f aca="true" t="shared" si="28" ref="A123:A136">A122+1</f>
        <v>53</v>
      </c>
      <c r="B123" s="300" t="s">
        <v>323</v>
      </c>
      <c r="C123" s="205" t="s">
        <v>190</v>
      </c>
      <c r="D123" s="101" t="s">
        <v>1</v>
      </c>
      <c r="E123" s="109">
        <v>1</v>
      </c>
      <c r="F123" s="106" t="s">
        <v>21</v>
      </c>
      <c r="G123" s="106" t="s">
        <v>21</v>
      </c>
      <c r="H123" s="229">
        <v>2</v>
      </c>
      <c r="I123" s="121" t="s">
        <v>21</v>
      </c>
      <c r="J123" s="106" t="s">
        <v>21</v>
      </c>
      <c r="K123" s="106" t="s">
        <v>21</v>
      </c>
      <c r="L123" s="122" t="s">
        <v>21</v>
      </c>
      <c r="M123" s="205">
        <v>4</v>
      </c>
      <c r="N123" s="49" t="s">
        <v>21</v>
      </c>
      <c r="O123" s="56" t="s">
        <v>92</v>
      </c>
      <c r="P123" s="49" t="s">
        <v>21</v>
      </c>
      <c r="Q123" s="236">
        <f>E123*14</f>
        <v>14</v>
      </c>
      <c r="R123" s="106">
        <v>28</v>
      </c>
      <c r="S123" s="239">
        <f t="shared" si="25"/>
        <v>42</v>
      </c>
      <c r="T123" s="49">
        <f t="shared" si="26"/>
        <v>58</v>
      </c>
      <c r="U123" s="133">
        <f>M123*25</f>
        <v>100</v>
      </c>
      <c r="X123" s="14">
        <v>15</v>
      </c>
      <c r="Y123" s="14" t="s">
        <v>186</v>
      </c>
      <c r="Z123" s="272">
        <f>Q123</f>
        <v>14</v>
      </c>
    </row>
    <row r="124" spans="1:26" s="14" customFormat="1" ht="16.5">
      <c r="A124" s="306">
        <f t="shared" si="28"/>
        <v>54</v>
      </c>
      <c r="B124" s="301" t="s">
        <v>324</v>
      </c>
      <c r="C124" s="56" t="s">
        <v>157</v>
      </c>
      <c r="D124" s="49" t="s">
        <v>1</v>
      </c>
      <c r="E124" s="75">
        <v>3</v>
      </c>
      <c r="F124" s="71" t="s">
        <v>21</v>
      </c>
      <c r="G124" s="71">
        <v>1</v>
      </c>
      <c r="H124" s="119" t="s">
        <v>21</v>
      </c>
      <c r="I124" s="70" t="s">
        <v>21</v>
      </c>
      <c r="J124" s="71" t="s">
        <v>21</v>
      </c>
      <c r="K124" s="71" t="s">
        <v>21</v>
      </c>
      <c r="L124" s="72" t="s">
        <v>21</v>
      </c>
      <c r="M124" s="56">
        <v>5</v>
      </c>
      <c r="N124" s="49" t="s">
        <v>21</v>
      </c>
      <c r="O124" s="55" t="s">
        <v>91</v>
      </c>
      <c r="P124" s="49" t="s">
        <v>21</v>
      </c>
      <c r="Q124" s="75">
        <f>E124*14</f>
        <v>42</v>
      </c>
      <c r="R124" s="71">
        <v>14</v>
      </c>
      <c r="S124" s="238">
        <f t="shared" si="25"/>
        <v>56</v>
      </c>
      <c r="T124" s="49">
        <f t="shared" si="26"/>
        <v>69</v>
      </c>
      <c r="U124" s="133">
        <f t="shared" si="27"/>
        <v>125</v>
      </c>
      <c r="X124" s="14">
        <v>15</v>
      </c>
      <c r="Y124" s="14" t="s">
        <v>186</v>
      </c>
      <c r="Z124" s="272">
        <f>Q124</f>
        <v>42</v>
      </c>
    </row>
    <row r="125" spans="1:21" s="14" customFormat="1" ht="16.5">
      <c r="A125" s="306">
        <f t="shared" si="28"/>
        <v>55</v>
      </c>
      <c r="B125" s="301" t="s">
        <v>325</v>
      </c>
      <c r="C125" s="74" t="s">
        <v>210</v>
      </c>
      <c r="D125" s="49" t="s">
        <v>1</v>
      </c>
      <c r="E125" s="75" t="s">
        <v>21</v>
      </c>
      <c r="F125" s="71" t="s">
        <v>21</v>
      </c>
      <c r="G125" s="71" t="s">
        <v>21</v>
      </c>
      <c r="H125" s="119">
        <v>2</v>
      </c>
      <c r="I125" s="70" t="s">
        <v>21</v>
      </c>
      <c r="J125" s="71" t="s">
        <v>21</v>
      </c>
      <c r="K125" s="71" t="s">
        <v>21</v>
      </c>
      <c r="L125" s="72" t="s">
        <v>21</v>
      </c>
      <c r="M125" s="56">
        <v>2</v>
      </c>
      <c r="N125" s="49" t="s">
        <v>21</v>
      </c>
      <c r="O125" s="56" t="s">
        <v>92</v>
      </c>
      <c r="P125" s="49" t="s">
        <v>21</v>
      </c>
      <c r="Q125" s="75" t="s">
        <v>21</v>
      </c>
      <c r="R125" s="71">
        <v>28</v>
      </c>
      <c r="S125" s="238">
        <f t="shared" si="25"/>
        <v>28</v>
      </c>
      <c r="T125" s="49">
        <f t="shared" si="26"/>
        <v>22</v>
      </c>
      <c r="U125" s="133">
        <f t="shared" si="27"/>
        <v>50</v>
      </c>
    </row>
    <row r="126" spans="1:26" s="14" customFormat="1" ht="16.5">
      <c r="A126" s="306">
        <f t="shared" si="28"/>
        <v>56</v>
      </c>
      <c r="B126" s="300" t="s">
        <v>326</v>
      </c>
      <c r="C126" s="205" t="s">
        <v>211</v>
      </c>
      <c r="D126" s="101" t="s">
        <v>1</v>
      </c>
      <c r="E126" s="109">
        <v>3</v>
      </c>
      <c r="F126" s="106" t="s">
        <v>21</v>
      </c>
      <c r="G126" s="106">
        <v>1</v>
      </c>
      <c r="H126" s="229" t="s">
        <v>21</v>
      </c>
      <c r="I126" s="121" t="s">
        <v>21</v>
      </c>
      <c r="J126" s="106" t="s">
        <v>21</v>
      </c>
      <c r="K126" s="106" t="s">
        <v>21</v>
      </c>
      <c r="L126" s="122" t="s">
        <v>21</v>
      </c>
      <c r="M126" s="205">
        <v>4</v>
      </c>
      <c r="N126" s="49" t="s">
        <v>21</v>
      </c>
      <c r="O126" s="56" t="s">
        <v>92</v>
      </c>
      <c r="P126" s="49" t="s">
        <v>21</v>
      </c>
      <c r="Q126" s="236">
        <f>E126*14</f>
        <v>42</v>
      </c>
      <c r="R126" s="106">
        <v>14</v>
      </c>
      <c r="S126" s="239">
        <f t="shared" si="25"/>
        <v>56</v>
      </c>
      <c r="T126" s="49">
        <f t="shared" si="26"/>
        <v>44</v>
      </c>
      <c r="U126" s="133">
        <f>M126*25</f>
        <v>100</v>
      </c>
      <c r="X126" s="14">
        <v>15</v>
      </c>
      <c r="Y126" s="14" t="s">
        <v>186</v>
      </c>
      <c r="Z126" s="272">
        <f>Q126</f>
        <v>42</v>
      </c>
    </row>
    <row r="127" spans="1:26" s="14" customFormat="1" ht="17.25" thickBot="1">
      <c r="A127" s="306">
        <f t="shared" si="28"/>
        <v>57</v>
      </c>
      <c r="B127" s="302" t="s">
        <v>327</v>
      </c>
      <c r="C127" s="214" t="s">
        <v>212</v>
      </c>
      <c r="D127" s="123" t="s">
        <v>1</v>
      </c>
      <c r="E127" s="227">
        <v>3</v>
      </c>
      <c r="F127" s="125" t="s">
        <v>21</v>
      </c>
      <c r="G127" s="125">
        <v>2</v>
      </c>
      <c r="H127" s="230" t="s">
        <v>21</v>
      </c>
      <c r="I127" s="124" t="s">
        <v>21</v>
      </c>
      <c r="J127" s="125" t="s">
        <v>21</v>
      </c>
      <c r="K127" s="126" t="s">
        <v>21</v>
      </c>
      <c r="L127" s="127" t="s">
        <v>21</v>
      </c>
      <c r="M127" s="205">
        <v>6</v>
      </c>
      <c r="N127" s="50" t="s">
        <v>21</v>
      </c>
      <c r="O127" s="225" t="s">
        <v>91</v>
      </c>
      <c r="P127" s="50" t="s">
        <v>21</v>
      </c>
      <c r="Q127" s="237">
        <f>E127*14</f>
        <v>42</v>
      </c>
      <c r="R127" s="115">
        <v>28</v>
      </c>
      <c r="S127" s="240">
        <f t="shared" si="25"/>
        <v>70</v>
      </c>
      <c r="T127" s="49">
        <f t="shared" si="26"/>
        <v>80</v>
      </c>
      <c r="U127" s="133">
        <f t="shared" si="27"/>
        <v>150</v>
      </c>
      <c r="X127" s="14">
        <v>15</v>
      </c>
      <c r="Y127" s="14" t="s">
        <v>186</v>
      </c>
      <c r="Z127" s="272">
        <f>Q127</f>
        <v>42</v>
      </c>
    </row>
    <row r="128" spans="1:26" s="14" customFormat="1" ht="16.5">
      <c r="A128" s="306">
        <f t="shared" si="28"/>
        <v>58</v>
      </c>
      <c r="B128" s="303" t="s">
        <v>328</v>
      </c>
      <c r="C128" s="225" t="s">
        <v>191</v>
      </c>
      <c r="D128" s="128" t="s">
        <v>1</v>
      </c>
      <c r="E128" s="228" t="s">
        <v>21</v>
      </c>
      <c r="F128" s="130" t="s">
        <v>21</v>
      </c>
      <c r="G128" s="130" t="s">
        <v>21</v>
      </c>
      <c r="H128" s="196" t="s">
        <v>21</v>
      </c>
      <c r="I128" s="129">
        <v>2</v>
      </c>
      <c r="J128" s="130" t="s">
        <v>21</v>
      </c>
      <c r="K128" s="131">
        <v>1</v>
      </c>
      <c r="L128" s="132" t="s">
        <v>21</v>
      </c>
      <c r="M128" s="221" t="s">
        <v>21</v>
      </c>
      <c r="N128" s="128">
        <v>3</v>
      </c>
      <c r="O128" s="221" t="s">
        <v>21</v>
      </c>
      <c r="P128" s="208" t="s">
        <v>93</v>
      </c>
      <c r="Q128" s="108">
        <f>I128*14</f>
        <v>28</v>
      </c>
      <c r="R128" s="89">
        <v>14</v>
      </c>
      <c r="S128" s="241">
        <f t="shared" si="25"/>
        <v>42</v>
      </c>
      <c r="T128" s="90">
        <f t="shared" si="26"/>
        <v>33</v>
      </c>
      <c r="U128" s="223">
        <f aca="true" t="shared" si="29" ref="U128:U134">N128*25</f>
        <v>75</v>
      </c>
      <c r="X128" s="14">
        <v>15</v>
      </c>
      <c r="Y128" s="14" t="s">
        <v>186</v>
      </c>
      <c r="Z128" s="272">
        <f>Q128</f>
        <v>28</v>
      </c>
    </row>
    <row r="129" spans="1:21" s="14" customFormat="1" ht="15" customHeight="1">
      <c r="A129" s="306">
        <f t="shared" si="28"/>
        <v>59</v>
      </c>
      <c r="B129" s="303" t="s">
        <v>329</v>
      </c>
      <c r="C129" s="225" t="s">
        <v>158</v>
      </c>
      <c r="D129" s="128" t="s">
        <v>1</v>
      </c>
      <c r="E129" s="228" t="s">
        <v>21</v>
      </c>
      <c r="F129" s="130" t="s">
        <v>21</v>
      </c>
      <c r="G129" s="130" t="s">
        <v>21</v>
      </c>
      <c r="H129" s="196" t="s">
        <v>21</v>
      </c>
      <c r="I129" s="129" t="s">
        <v>21</v>
      </c>
      <c r="J129" s="130" t="s">
        <v>21</v>
      </c>
      <c r="K129" s="131" t="s">
        <v>21</v>
      </c>
      <c r="L129" s="132">
        <v>2</v>
      </c>
      <c r="M129" s="56" t="s">
        <v>21</v>
      </c>
      <c r="N129" s="128">
        <v>2</v>
      </c>
      <c r="O129" s="56" t="s">
        <v>21</v>
      </c>
      <c r="P129" s="49" t="s">
        <v>94</v>
      </c>
      <c r="Q129" s="75" t="s">
        <v>21</v>
      </c>
      <c r="R129" s="71">
        <v>28</v>
      </c>
      <c r="S129" s="238">
        <f t="shared" si="25"/>
        <v>28</v>
      </c>
      <c r="T129" s="49">
        <f t="shared" si="26"/>
        <v>22</v>
      </c>
      <c r="U129" s="133">
        <f t="shared" si="29"/>
        <v>50</v>
      </c>
    </row>
    <row r="130" spans="1:26" s="14" customFormat="1" ht="15" customHeight="1">
      <c r="A130" s="306">
        <f t="shared" si="28"/>
        <v>60</v>
      </c>
      <c r="B130" s="301" t="s">
        <v>330</v>
      </c>
      <c r="C130" s="56" t="s">
        <v>159</v>
      </c>
      <c r="D130" s="49" t="s">
        <v>1</v>
      </c>
      <c r="E130" s="75" t="s">
        <v>21</v>
      </c>
      <c r="F130" s="71" t="s">
        <v>21</v>
      </c>
      <c r="G130" s="71" t="s">
        <v>21</v>
      </c>
      <c r="H130" s="119" t="s">
        <v>21</v>
      </c>
      <c r="I130" s="70">
        <v>2</v>
      </c>
      <c r="J130" s="71" t="s">
        <v>21</v>
      </c>
      <c r="K130" s="71">
        <v>1</v>
      </c>
      <c r="L130" s="72" t="s">
        <v>21</v>
      </c>
      <c r="M130" s="56" t="s">
        <v>21</v>
      </c>
      <c r="N130" s="49">
        <v>3</v>
      </c>
      <c r="O130" s="56" t="s">
        <v>21</v>
      </c>
      <c r="P130" s="208" t="s">
        <v>93</v>
      </c>
      <c r="Q130" s="236">
        <f>I130*14</f>
        <v>28</v>
      </c>
      <c r="R130" s="71">
        <v>14</v>
      </c>
      <c r="S130" s="239">
        <f t="shared" si="25"/>
        <v>42</v>
      </c>
      <c r="T130" s="49">
        <f t="shared" si="26"/>
        <v>33</v>
      </c>
      <c r="U130" s="133">
        <f t="shared" si="29"/>
        <v>75</v>
      </c>
      <c r="X130" s="14">
        <v>15</v>
      </c>
      <c r="Y130" s="14" t="s">
        <v>186</v>
      </c>
      <c r="Z130" s="272">
        <f>Q130</f>
        <v>28</v>
      </c>
    </row>
    <row r="131" spans="1:26" s="14" customFormat="1" ht="15" customHeight="1">
      <c r="A131" s="306">
        <f t="shared" si="28"/>
        <v>61</v>
      </c>
      <c r="B131" s="308" t="s">
        <v>331</v>
      </c>
      <c r="C131" s="56" t="s">
        <v>213</v>
      </c>
      <c r="D131" s="49" t="s">
        <v>1</v>
      </c>
      <c r="E131" s="75" t="s">
        <v>21</v>
      </c>
      <c r="F131" s="71" t="s">
        <v>21</v>
      </c>
      <c r="G131" s="71" t="s">
        <v>21</v>
      </c>
      <c r="H131" s="119" t="s">
        <v>21</v>
      </c>
      <c r="I131" s="70">
        <v>3</v>
      </c>
      <c r="J131" s="71" t="s">
        <v>21</v>
      </c>
      <c r="K131" s="117">
        <v>1</v>
      </c>
      <c r="L131" s="72" t="s">
        <v>21</v>
      </c>
      <c r="M131" s="56" t="s">
        <v>21</v>
      </c>
      <c r="N131" s="49">
        <v>4</v>
      </c>
      <c r="O131" s="56" t="s">
        <v>21</v>
      </c>
      <c r="P131" s="49" t="s">
        <v>93</v>
      </c>
      <c r="Q131" s="75">
        <f>I131*14</f>
        <v>42</v>
      </c>
      <c r="R131" s="71">
        <v>14</v>
      </c>
      <c r="S131" s="238">
        <f t="shared" si="25"/>
        <v>56</v>
      </c>
      <c r="T131" s="49">
        <f t="shared" si="26"/>
        <v>44</v>
      </c>
      <c r="U131" s="133">
        <f t="shared" si="29"/>
        <v>100</v>
      </c>
      <c r="X131" s="14">
        <v>15</v>
      </c>
      <c r="Y131" s="14" t="s">
        <v>186</v>
      </c>
      <c r="Z131" s="272">
        <f>Q131</f>
        <v>42</v>
      </c>
    </row>
    <row r="132" spans="1:26" s="14" customFormat="1" ht="15" customHeight="1">
      <c r="A132" s="306">
        <f t="shared" si="28"/>
        <v>62</v>
      </c>
      <c r="B132" s="300" t="s">
        <v>332</v>
      </c>
      <c r="C132" s="205" t="s">
        <v>192</v>
      </c>
      <c r="D132" s="101" t="s">
        <v>1</v>
      </c>
      <c r="E132" s="109" t="s">
        <v>21</v>
      </c>
      <c r="F132" s="106" t="s">
        <v>21</v>
      </c>
      <c r="G132" s="106" t="s">
        <v>21</v>
      </c>
      <c r="H132" s="229" t="s">
        <v>21</v>
      </c>
      <c r="I132" s="121">
        <v>3</v>
      </c>
      <c r="J132" s="106" t="s">
        <v>21</v>
      </c>
      <c r="K132" s="106">
        <v>1</v>
      </c>
      <c r="L132" s="122" t="s">
        <v>21</v>
      </c>
      <c r="M132" s="205" t="s">
        <v>21</v>
      </c>
      <c r="N132" s="49">
        <v>4</v>
      </c>
      <c r="O132" s="56" t="s">
        <v>21</v>
      </c>
      <c r="P132" s="49" t="s">
        <v>93</v>
      </c>
      <c r="Q132" s="236">
        <f>I132*14</f>
        <v>42</v>
      </c>
      <c r="R132" s="106">
        <v>14</v>
      </c>
      <c r="S132" s="239">
        <f t="shared" si="25"/>
        <v>56</v>
      </c>
      <c r="T132" s="49">
        <f t="shared" si="26"/>
        <v>44</v>
      </c>
      <c r="U132" s="133">
        <f>N132*25</f>
        <v>100</v>
      </c>
      <c r="X132" s="14">
        <v>15</v>
      </c>
      <c r="Y132" s="14" t="s">
        <v>186</v>
      </c>
      <c r="Z132" s="272">
        <f>Q132</f>
        <v>42</v>
      </c>
    </row>
    <row r="133" spans="1:26" s="14" customFormat="1" ht="16.5">
      <c r="A133" s="306">
        <f t="shared" si="28"/>
        <v>63</v>
      </c>
      <c r="B133" s="301" t="s">
        <v>333</v>
      </c>
      <c r="C133" s="56" t="s">
        <v>160</v>
      </c>
      <c r="D133" s="49" t="s">
        <v>1</v>
      </c>
      <c r="E133" s="75" t="s">
        <v>21</v>
      </c>
      <c r="F133" s="71" t="s">
        <v>21</v>
      </c>
      <c r="G133" s="71" t="s">
        <v>21</v>
      </c>
      <c r="H133" s="119" t="s">
        <v>21</v>
      </c>
      <c r="I133" s="232">
        <v>2</v>
      </c>
      <c r="J133" s="119" t="s">
        <v>21</v>
      </c>
      <c r="K133" s="117">
        <v>1</v>
      </c>
      <c r="L133" s="72" t="s">
        <v>21</v>
      </c>
      <c r="M133" s="56" t="s">
        <v>21</v>
      </c>
      <c r="N133" s="49">
        <v>3</v>
      </c>
      <c r="O133" s="56" t="s">
        <v>21</v>
      </c>
      <c r="P133" s="181" t="s">
        <v>94</v>
      </c>
      <c r="Q133" s="75">
        <f>I133*14</f>
        <v>28</v>
      </c>
      <c r="R133" s="71">
        <v>14</v>
      </c>
      <c r="S133" s="238">
        <f t="shared" si="25"/>
        <v>42</v>
      </c>
      <c r="T133" s="49">
        <f t="shared" si="26"/>
        <v>33</v>
      </c>
      <c r="U133" s="133">
        <f t="shared" si="29"/>
        <v>75</v>
      </c>
      <c r="X133" s="14">
        <v>15</v>
      </c>
      <c r="Y133" s="14" t="s">
        <v>186</v>
      </c>
      <c r="Z133" s="272">
        <f>Q133</f>
        <v>28</v>
      </c>
    </row>
    <row r="134" spans="1:26" s="14" customFormat="1" ht="16.5">
      <c r="A134" s="306">
        <f t="shared" si="28"/>
        <v>64</v>
      </c>
      <c r="B134" s="301" t="s">
        <v>334</v>
      </c>
      <c r="C134" s="205" t="s">
        <v>214</v>
      </c>
      <c r="D134" s="101" t="s">
        <v>1</v>
      </c>
      <c r="E134" s="109" t="s">
        <v>21</v>
      </c>
      <c r="F134" s="106" t="s">
        <v>21</v>
      </c>
      <c r="G134" s="106" t="s">
        <v>21</v>
      </c>
      <c r="H134" s="229" t="s">
        <v>21</v>
      </c>
      <c r="I134" s="121">
        <v>2</v>
      </c>
      <c r="J134" s="106" t="s">
        <v>21</v>
      </c>
      <c r="K134" s="106">
        <v>1</v>
      </c>
      <c r="L134" s="122" t="s">
        <v>21</v>
      </c>
      <c r="M134" s="56" t="s">
        <v>21</v>
      </c>
      <c r="N134" s="101">
        <v>3</v>
      </c>
      <c r="O134" s="56" t="s">
        <v>21</v>
      </c>
      <c r="P134" s="181" t="s">
        <v>94</v>
      </c>
      <c r="Q134" s="75">
        <f>I134*14</f>
        <v>28</v>
      </c>
      <c r="R134" s="71">
        <v>14</v>
      </c>
      <c r="S134" s="238">
        <f t="shared" si="25"/>
        <v>42</v>
      </c>
      <c r="T134" s="49">
        <f t="shared" si="26"/>
        <v>33</v>
      </c>
      <c r="U134" s="133">
        <f t="shared" si="29"/>
        <v>75</v>
      </c>
      <c r="X134" s="14">
        <v>15</v>
      </c>
      <c r="Y134" s="14" t="s">
        <v>186</v>
      </c>
      <c r="Z134" s="272">
        <f>Q134</f>
        <v>28</v>
      </c>
    </row>
    <row r="135" spans="1:21" s="14" customFormat="1" ht="16.5">
      <c r="A135" s="306">
        <f t="shared" si="28"/>
        <v>65</v>
      </c>
      <c r="B135" s="301" t="s">
        <v>335</v>
      </c>
      <c r="C135" s="181" t="s">
        <v>161</v>
      </c>
      <c r="D135" s="49" t="s">
        <v>1</v>
      </c>
      <c r="E135" s="75" t="s">
        <v>21</v>
      </c>
      <c r="F135" s="71" t="s">
        <v>21</v>
      </c>
      <c r="G135" s="71" t="s">
        <v>21</v>
      </c>
      <c r="H135" s="119" t="s">
        <v>21</v>
      </c>
      <c r="I135" s="70" t="s">
        <v>21</v>
      </c>
      <c r="J135" s="71" t="s">
        <v>21</v>
      </c>
      <c r="K135" s="71" t="s">
        <v>21</v>
      </c>
      <c r="L135" s="72">
        <v>4</v>
      </c>
      <c r="M135" s="269" t="s">
        <v>21</v>
      </c>
      <c r="N135" s="49">
        <v>4</v>
      </c>
      <c r="O135" s="269" t="s">
        <v>21</v>
      </c>
      <c r="P135" s="181" t="s">
        <v>94</v>
      </c>
      <c r="Q135" s="262" t="s">
        <v>21</v>
      </c>
      <c r="R135" s="71">
        <v>56</v>
      </c>
      <c r="S135" s="238">
        <f t="shared" si="25"/>
        <v>56</v>
      </c>
      <c r="T135" s="181">
        <f t="shared" si="26"/>
        <v>44</v>
      </c>
      <c r="U135" s="179">
        <f>N135*25</f>
        <v>100</v>
      </c>
    </row>
    <row r="136" spans="1:21" s="14" customFormat="1" ht="30.75" thickBot="1">
      <c r="A136" s="307">
        <f t="shared" si="28"/>
        <v>66</v>
      </c>
      <c r="B136" s="304" t="s">
        <v>336</v>
      </c>
      <c r="C136" s="290" t="s">
        <v>215</v>
      </c>
      <c r="D136" s="291" t="s">
        <v>1</v>
      </c>
      <c r="E136" s="292" t="s">
        <v>21</v>
      </c>
      <c r="F136" s="293" t="s">
        <v>21</v>
      </c>
      <c r="G136" s="293" t="s">
        <v>21</v>
      </c>
      <c r="H136" s="294" t="s">
        <v>21</v>
      </c>
      <c r="I136" s="295" t="s">
        <v>21</v>
      </c>
      <c r="J136" s="293" t="s">
        <v>21</v>
      </c>
      <c r="K136" s="293" t="s">
        <v>21</v>
      </c>
      <c r="L136" s="296" t="s">
        <v>21</v>
      </c>
      <c r="M136" s="290" t="s">
        <v>21</v>
      </c>
      <c r="N136" s="291">
        <v>4</v>
      </c>
      <c r="O136" s="290" t="s">
        <v>21</v>
      </c>
      <c r="P136" s="291" t="s">
        <v>94</v>
      </c>
      <c r="Q136" s="292" t="s">
        <v>21</v>
      </c>
      <c r="R136" s="293">
        <v>60</v>
      </c>
      <c r="S136" s="297">
        <f t="shared" si="25"/>
        <v>60</v>
      </c>
      <c r="T136" s="291">
        <v>0</v>
      </c>
      <c r="U136" s="298">
        <v>60</v>
      </c>
    </row>
    <row r="137" spans="1:25" s="14" customFormat="1" ht="15.75" thickBot="1">
      <c r="A137" s="510" t="s">
        <v>272</v>
      </c>
      <c r="B137" s="511"/>
      <c r="C137" s="511"/>
      <c r="D137" s="512"/>
      <c r="E137" s="474">
        <f>SUM(E121:E136)</f>
        <v>14</v>
      </c>
      <c r="F137" s="395">
        <f>SUM(F121:F136)</f>
        <v>1</v>
      </c>
      <c r="G137" s="475">
        <f>SUM(G121:G136)</f>
        <v>7</v>
      </c>
      <c r="H137" s="472">
        <f>SUM(H121:H136)</f>
        <v>4</v>
      </c>
      <c r="I137" s="473">
        <f>SUM(I124:I136)</f>
        <v>14</v>
      </c>
      <c r="J137" s="395">
        <f>SUM(J124:J136)</f>
        <v>0</v>
      </c>
      <c r="K137" s="395">
        <f>SUM(K124:K136)</f>
        <v>6</v>
      </c>
      <c r="L137" s="472">
        <f>SUM(L124:L136)</f>
        <v>6</v>
      </c>
      <c r="M137" s="233">
        <f>SUM(M121:M136)</f>
        <v>30</v>
      </c>
      <c r="N137" s="235">
        <f>SUM(N128:N136)</f>
        <v>30</v>
      </c>
      <c r="O137" s="475" t="s">
        <v>181</v>
      </c>
      <c r="P137" s="475"/>
      <c r="Q137" s="474">
        <f>SUM(Q121:Q136)</f>
        <v>392</v>
      </c>
      <c r="R137" s="395">
        <f>SUM(R121:R136)</f>
        <v>396</v>
      </c>
      <c r="S137" s="472">
        <f>SUM(S121:S136)</f>
        <v>788</v>
      </c>
      <c r="T137" s="474">
        <f>SUM(T121:T136)</f>
        <v>672</v>
      </c>
      <c r="U137" s="469">
        <f>SUM(U121:U136)</f>
        <v>1460</v>
      </c>
      <c r="W137" s="310">
        <f>SUM(W121:W136)</f>
        <v>28</v>
      </c>
      <c r="X137" s="286">
        <f>(28*30+5*28*15+5*42*15+14*15)/Q137</f>
        <v>16.071428571428573</v>
      </c>
      <c r="Y137" s="14" t="s">
        <v>200</v>
      </c>
    </row>
    <row r="138" spans="1:23" s="14" customFormat="1" ht="15" thickBot="1">
      <c r="A138" s="463"/>
      <c r="B138" s="464"/>
      <c r="C138" s="464"/>
      <c r="D138" s="465"/>
      <c r="E138" s="402"/>
      <c r="F138" s="388"/>
      <c r="G138" s="403"/>
      <c r="H138" s="459"/>
      <c r="I138" s="405"/>
      <c r="J138" s="388"/>
      <c r="K138" s="388"/>
      <c r="L138" s="459"/>
      <c r="M138" s="467">
        <f>SUM(M121:N136)</f>
        <v>60</v>
      </c>
      <c r="N138" s="468"/>
      <c r="O138" s="402"/>
      <c r="P138" s="403"/>
      <c r="Q138" s="402"/>
      <c r="R138" s="388"/>
      <c r="S138" s="459"/>
      <c r="T138" s="402"/>
      <c r="U138" s="398"/>
      <c r="W138" s="310"/>
    </row>
    <row r="139" spans="1:24" s="14" customFormat="1" ht="15" thickBot="1">
      <c r="A139" s="134"/>
      <c r="B139" s="508" t="s">
        <v>273</v>
      </c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9"/>
      <c r="W139" s="311">
        <f>W137*100/Q137</f>
        <v>7.142857142857143</v>
      </c>
      <c r="X139" s="14" t="s">
        <v>201</v>
      </c>
    </row>
    <row r="140" spans="1:21" s="14" customFormat="1" ht="14.25" customHeight="1">
      <c r="A140" s="33"/>
      <c r="B140" s="33"/>
      <c r="C140" s="33"/>
      <c r="D140" s="33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14" customFormat="1" ht="14.25" customHeight="1">
      <c r="A141" s="10"/>
      <c r="B141" s="389" t="s">
        <v>225</v>
      </c>
      <c r="C141" s="389"/>
      <c r="D141" s="389"/>
      <c r="E141" s="389"/>
      <c r="F141" s="389"/>
      <c r="G141" s="4"/>
      <c r="H141" s="4"/>
      <c r="I141" s="389" t="s">
        <v>234</v>
      </c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12"/>
    </row>
    <row r="142" spans="1:21" s="14" customFormat="1" ht="14.25" customHeight="1">
      <c r="A142" s="10"/>
      <c r="B142" s="399" t="s">
        <v>236</v>
      </c>
      <c r="C142" s="399"/>
      <c r="D142" s="399"/>
      <c r="E142" s="399"/>
      <c r="F142" s="399"/>
      <c r="G142" s="4"/>
      <c r="H142" s="4"/>
      <c r="I142" s="399" t="s">
        <v>235</v>
      </c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12"/>
    </row>
    <row r="143" spans="1:21" s="14" customFormat="1" ht="14.25" customHeight="1">
      <c r="A143" s="10"/>
      <c r="B143" s="32"/>
      <c r="C143" s="32"/>
      <c r="D143" s="32"/>
      <c r="E143" s="32"/>
      <c r="F143" s="32"/>
      <c r="G143" s="4"/>
      <c r="H143" s="4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12"/>
    </row>
    <row r="144" spans="1:21" s="14" customFormat="1" ht="14.25" customHeight="1">
      <c r="A144" s="391" t="s">
        <v>227</v>
      </c>
      <c r="B144" s="391"/>
      <c r="C144" s="391"/>
      <c r="D144" s="391"/>
      <c r="E144" s="2"/>
      <c r="F144" s="457" t="s">
        <v>226</v>
      </c>
      <c r="G144" s="457"/>
      <c r="H144" s="457"/>
      <c r="I144" s="457"/>
      <c r="J144" s="457"/>
      <c r="K144" s="457"/>
      <c r="L144" s="457"/>
      <c r="M144" s="457"/>
      <c r="N144" s="457"/>
      <c r="O144" s="457"/>
      <c r="P144" s="457"/>
      <c r="Q144" s="457"/>
      <c r="R144" s="457"/>
      <c r="S144" s="457"/>
      <c r="T144" s="457"/>
      <c r="U144" s="457"/>
    </row>
    <row r="145" spans="1:21" s="14" customFormat="1" ht="14.25" customHeight="1">
      <c r="A145" s="390" t="s">
        <v>228</v>
      </c>
      <c r="B145" s="390"/>
      <c r="C145" s="390"/>
      <c r="D145" s="390"/>
      <c r="E145" s="2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</row>
    <row r="146" spans="1:21" s="14" customFormat="1" ht="14.25" customHeight="1">
      <c r="A146" s="390" t="s">
        <v>229</v>
      </c>
      <c r="B146" s="390"/>
      <c r="C146" s="390"/>
      <c r="D146" s="390"/>
      <c r="E146" s="38"/>
      <c r="F146" s="38"/>
      <c r="G146" s="2"/>
      <c r="H146" s="2"/>
      <c r="I146" s="2"/>
      <c r="J146" s="2"/>
      <c r="K146" s="2"/>
      <c r="L146" s="2"/>
      <c r="M146" s="2"/>
      <c r="N146" s="2"/>
      <c r="O146" s="2"/>
      <c r="P146" s="37"/>
      <c r="Q146" s="37"/>
      <c r="R146" s="37"/>
      <c r="S146" s="2"/>
      <c r="T146" s="2"/>
      <c r="U146" s="2"/>
    </row>
    <row r="147" spans="1:21" s="14" customFormat="1" ht="14.25" customHeight="1">
      <c r="A147" s="390" t="s">
        <v>230</v>
      </c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2"/>
      <c r="M147" s="2"/>
      <c r="N147" s="2"/>
      <c r="O147" s="2"/>
      <c r="P147" s="37"/>
      <c r="Q147" s="37"/>
      <c r="R147" s="37"/>
      <c r="S147" s="2"/>
      <c r="T147" s="2"/>
      <c r="U147" s="2"/>
    </row>
    <row r="148" spans="1:21" s="14" customFormat="1" ht="14.25" customHeight="1">
      <c r="A148" s="38" t="s">
        <v>231</v>
      </c>
      <c r="B148" s="38"/>
      <c r="C148" s="37"/>
      <c r="D148" s="38"/>
      <c r="E148" s="38"/>
      <c r="F148" s="38"/>
      <c r="G148" s="38"/>
      <c r="H148" s="2"/>
      <c r="I148" s="2"/>
      <c r="J148" s="2"/>
      <c r="K148" s="2"/>
      <c r="L148" s="2"/>
      <c r="M148" s="2"/>
      <c r="N148" s="2"/>
      <c r="O148" s="2"/>
      <c r="P148" s="37"/>
      <c r="Q148" s="37"/>
      <c r="R148" s="37"/>
      <c r="S148" s="2"/>
      <c r="T148" s="2"/>
      <c r="U148" s="2"/>
    </row>
    <row r="149" spans="1:21" s="14" customFormat="1" ht="11.25" customHeight="1">
      <c r="A149" s="17"/>
      <c r="B149" s="17"/>
      <c r="C149" s="16"/>
      <c r="D149" s="17"/>
      <c r="E149" s="17"/>
      <c r="F149" s="17"/>
      <c r="G149" s="17"/>
      <c r="H149" s="15"/>
      <c r="I149" s="15"/>
      <c r="J149" s="15"/>
      <c r="K149" s="15"/>
      <c r="L149" s="15"/>
      <c r="M149" s="15"/>
      <c r="N149" s="15"/>
      <c r="O149" s="15"/>
      <c r="P149" s="16"/>
      <c r="Q149" s="16"/>
      <c r="R149" s="16"/>
      <c r="S149" s="15"/>
      <c r="T149" s="15"/>
      <c r="U149" s="15"/>
    </row>
    <row r="150" spans="1:21" s="14" customFormat="1" ht="12.75" customHeight="1">
      <c r="A150" s="383" t="s">
        <v>232</v>
      </c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</row>
    <row r="151" spans="1:21" ht="12.75" customHeight="1">
      <c r="A151" s="389" t="s">
        <v>233</v>
      </c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</row>
    <row r="152" spans="1:21" ht="11.25" customHeight="1" thickBo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ht="15" thickBot="1">
      <c r="A153" s="513" t="s">
        <v>260</v>
      </c>
      <c r="B153" s="514"/>
      <c r="C153" s="514"/>
      <c r="D153" s="514"/>
      <c r="E153" s="514"/>
      <c r="F153" s="514"/>
      <c r="G153" s="514"/>
      <c r="H153" s="514"/>
      <c r="I153" s="514"/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5"/>
      <c r="U153" s="45"/>
    </row>
    <row r="154" spans="1:21" ht="15" customHeight="1">
      <c r="A154" s="135" t="s">
        <v>247</v>
      </c>
      <c r="B154" s="135" t="s">
        <v>12</v>
      </c>
      <c r="C154" s="206" t="s">
        <v>258</v>
      </c>
      <c r="D154" s="413" t="s">
        <v>238</v>
      </c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5"/>
      <c r="U154" s="46"/>
    </row>
    <row r="155" spans="1:21" ht="15" customHeight="1" thickBot="1">
      <c r="A155" s="18"/>
      <c r="B155" s="18" t="s">
        <v>14</v>
      </c>
      <c r="C155" s="207" t="s">
        <v>259</v>
      </c>
      <c r="D155" s="416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8"/>
      <c r="U155" s="46"/>
    </row>
    <row r="156" spans="1:21" ht="15" customHeight="1">
      <c r="A156" s="49">
        <v>18</v>
      </c>
      <c r="B156" s="51" t="s">
        <v>68</v>
      </c>
      <c r="C156" s="133" t="s">
        <v>76</v>
      </c>
      <c r="D156" s="392" t="s">
        <v>337</v>
      </c>
      <c r="E156" s="393"/>
      <c r="F156" s="393"/>
      <c r="G156" s="393"/>
      <c r="H156" s="393"/>
      <c r="I156" s="393"/>
      <c r="J156" s="393"/>
      <c r="K156" s="393"/>
      <c r="L156" s="393"/>
      <c r="M156" s="394"/>
      <c r="N156" s="392" t="s">
        <v>338</v>
      </c>
      <c r="O156" s="393"/>
      <c r="P156" s="393"/>
      <c r="Q156" s="453"/>
      <c r="R156" s="453"/>
      <c r="S156" s="453"/>
      <c r="T156" s="454"/>
      <c r="U156" s="6"/>
    </row>
    <row r="157" spans="1:21" ht="15" customHeight="1">
      <c r="A157" s="49">
        <v>23</v>
      </c>
      <c r="B157" s="51" t="s">
        <v>178</v>
      </c>
      <c r="C157" s="133" t="s">
        <v>76</v>
      </c>
      <c r="D157" s="450" t="s">
        <v>339</v>
      </c>
      <c r="E157" s="451"/>
      <c r="F157" s="451"/>
      <c r="G157" s="451"/>
      <c r="H157" s="452" t="s">
        <v>340</v>
      </c>
      <c r="I157" s="453"/>
      <c r="J157" s="453"/>
      <c r="K157" s="453"/>
      <c r="L157" s="453"/>
      <c r="M157" s="454"/>
      <c r="N157" s="392" t="s">
        <v>341</v>
      </c>
      <c r="O157" s="393"/>
      <c r="P157" s="393"/>
      <c r="Q157" s="453"/>
      <c r="R157" s="453"/>
      <c r="S157" s="453"/>
      <c r="T157" s="454"/>
      <c r="U157" s="6"/>
    </row>
    <row r="158" spans="1:21" ht="15" customHeight="1">
      <c r="A158" s="49">
        <v>31</v>
      </c>
      <c r="B158" s="51" t="s">
        <v>179</v>
      </c>
      <c r="C158" s="133" t="s">
        <v>76</v>
      </c>
      <c r="D158" s="450" t="s">
        <v>339</v>
      </c>
      <c r="E158" s="451"/>
      <c r="F158" s="451"/>
      <c r="G158" s="451"/>
      <c r="H158" s="452" t="s">
        <v>340</v>
      </c>
      <c r="I158" s="453"/>
      <c r="J158" s="453"/>
      <c r="K158" s="453"/>
      <c r="L158" s="453"/>
      <c r="M158" s="454"/>
      <c r="N158" s="392" t="s">
        <v>341</v>
      </c>
      <c r="O158" s="393"/>
      <c r="P158" s="393"/>
      <c r="Q158" s="453"/>
      <c r="R158" s="453"/>
      <c r="S158" s="453"/>
      <c r="T158" s="454"/>
      <c r="U158" s="6"/>
    </row>
    <row r="159" spans="1:21" ht="15" customHeight="1" thickBot="1">
      <c r="A159" s="50">
        <v>32</v>
      </c>
      <c r="B159" s="51" t="s">
        <v>208</v>
      </c>
      <c r="C159" s="224" t="s">
        <v>76</v>
      </c>
      <c r="D159" s="337" t="s">
        <v>342</v>
      </c>
      <c r="E159" s="338"/>
      <c r="F159" s="338"/>
      <c r="G159" s="338"/>
      <c r="H159" s="338"/>
      <c r="I159" s="338"/>
      <c r="J159" s="338"/>
      <c r="K159" s="338"/>
      <c r="L159" s="338"/>
      <c r="M159" s="339"/>
      <c r="N159" s="337" t="s">
        <v>343</v>
      </c>
      <c r="O159" s="338"/>
      <c r="P159" s="338"/>
      <c r="Q159" s="338"/>
      <c r="R159" s="338"/>
      <c r="S159" s="338"/>
      <c r="T159" s="339"/>
      <c r="U159" s="6"/>
    </row>
    <row r="160" spans="1:21" ht="15" customHeight="1">
      <c r="A160" s="51">
        <v>48</v>
      </c>
      <c r="B160" s="48" t="s">
        <v>69</v>
      </c>
      <c r="C160" s="277" t="s">
        <v>77</v>
      </c>
      <c r="D160" s="482" t="s">
        <v>344</v>
      </c>
      <c r="E160" s="483"/>
      <c r="F160" s="483"/>
      <c r="G160" s="483"/>
      <c r="H160" s="483"/>
      <c r="I160" s="483"/>
      <c r="J160" s="483"/>
      <c r="K160" s="483"/>
      <c r="L160" s="483"/>
      <c r="M160" s="484"/>
      <c r="N160" s="482" t="s">
        <v>345</v>
      </c>
      <c r="O160" s="483"/>
      <c r="P160" s="483"/>
      <c r="Q160" s="483"/>
      <c r="R160" s="483"/>
      <c r="S160" s="483"/>
      <c r="T160" s="484"/>
      <c r="U160" s="6"/>
    </row>
    <row r="161" spans="1:21" ht="15" customHeight="1" thickBot="1">
      <c r="A161" s="93">
        <v>49</v>
      </c>
      <c r="B161" s="93" t="s">
        <v>180</v>
      </c>
      <c r="C161" s="263" t="s">
        <v>77</v>
      </c>
      <c r="D161" s="278" t="s">
        <v>346</v>
      </c>
      <c r="E161" s="279"/>
      <c r="F161" s="279"/>
      <c r="G161" s="279"/>
      <c r="H161" s="279"/>
      <c r="I161" s="279"/>
      <c r="J161" s="279"/>
      <c r="K161" s="279"/>
      <c r="L161" s="279"/>
      <c r="M161" s="280"/>
      <c r="N161" s="447" t="s">
        <v>347</v>
      </c>
      <c r="O161" s="448"/>
      <c r="P161" s="448"/>
      <c r="Q161" s="448"/>
      <c r="R161" s="448"/>
      <c r="S161" s="448"/>
      <c r="T161" s="449"/>
      <c r="U161" s="6"/>
    </row>
    <row r="162" spans="1:21" ht="15" customHeight="1">
      <c r="A162" s="51">
        <v>56</v>
      </c>
      <c r="B162" s="51" t="s">
        <v>70</v>
      </c>
      <c r="C162" s="55" t="s">
        <v>78</v>
      </c>
      <c r="D162" s="489" t="s">
        <v>348</v>
      </c>
      <c r="E162" s="490"/>
      <c r="F162" s="490"/>
      <c r="G162" s="490"/>
      <c r="H162" s="490"/>
      <c r="I162" s="490"/>
      <c r="J162" s="490"/>
      <c r="K162" s="490"/>
      <c r="L162" s="490"/>
      <c r="M162" s="491"/>
      <c r="N162" s="486" t="s">
        <v>349</v>
      </c>
      <c r="O162" s="487"/>
      <c r="P162" s="487"/>
      <c r="Q162" s="487"/>
      <c r="R162" s="487"/>
      <c r="S162" s="487"/>
      <c r="T162" s="488"/>
      <c r="U162" s="6"/>
    </row>
    <row r="163" spans="1:21" ht="15" customHeight="1">
      <c r="A163" s="49">
        <v>62</v>
      </c>
      <c r="B163" s="49" t="s">
        <v>71</v>
      </c>
      <c r="C163" s="224" t="s">
        <v>78</v>
      </c>
      <c r="D163" s="392" t="s">
        <v>350</v>
      </c>
      <c r="E163" s="393"/>
      <c r="F163" s="393"/>
      <c r="G163" s="393"/>
      <c r="H163" s="393"/>
      <c r="I163" s="393"/>
      <c r="J163" s="393"/>
      <c r="K163" s="393"/>
      <c r="L163" s="393"/>
      <c r="M163" s="394"/>
      <c r="N163" s="486" t="s">
        <v>351</v>
      </c>
      <c r="O163" s="487"/>
      <c r="P163" s="487"/>
      <c r="Q163" s="487"/>
      <c r="R163" s="487"/>
      <c r="S163" s="487"/>
      <c r="T163" s="488"/>
      <c r="U163" s="6"/>
    </row>
    <row r="164" spans="1:21" ht="15" customHeight="1">
      <c r="A164" s="49">
        <v>63</v>
      </c>
      <c r="B164" s="51" t="s">
        <v>72</v>
      </c>
      <c r="C164" s="133" t="s">
        <v>78</v>
      </c>
      <c r="D164" s="450" t="s">
        <v>352</v>
      </c>
      <c r="E164" s="451"/>
      <c r="F164" s="451"/>
      <c r="G164" s="451"/>
      <c r="H164" s="451"/>
      <c r="I164" s="451"/>
      <c r="J164" s="451"/>
      <c r="K164" s="451"/>
      <c r="L164" s="451"/>
      <c r="M164" s="485"/>
      <c r="N164" s="450" t="s">
        <v>353</v>
      </c>
      <c r="O164" s="451"/>
      <c r="P164" s="451"/>
      <c r="Q164" s="451"/>
      <c r="R164" s="451"/>
      <c r="S164" s="451"/>
      <c r="T164" s="485"/>
      <c r="U164" s="6"/>
    </row>
    <row r="165" spans="1:23" ht="15" customHeight="1" thickBot="1">
      <c r="A165" s="50">
        <v>64</v>
      </c>
      <c r="B165" s="50" t="s">
        <v>156</v>
      </c>
      <c r="C165" s="244" t="s">
        <v>78</v>
      </c>
      <c r="D165" s="479" t="s">
        <v>354</v>
      </c>
      <c r="E165" s="480"/>
      <c r="F165" s="480"/>
      <c r="G165" s="480"/>
      <c r="H165" s="480"/>
      <c r="I165" s="480"/>
      <c r="J165" s="480"/>
      <c r="K165" s="480"/>
      <c r="L165" s="480"/>
      <c r="M165" s="481"/>
      <c r="N165" s="337" t="s">
        <v>355</v>
      </c>
      <c r="O165" s="338"/>
      <c r="P165" s="338"/>
      <c r="Q165" s="338"/>
      <c r="R165" s="338"/>
      <c r="S165" s="338"/>
      <c r="T165" s="339"/>
      <c r="U165" s="151"/>
      <c r="V165" s="151"/>
      <c r="W165" s="151"/>
    </row>
    <row r="166" spans="1:21" ht="11.25" customHeight="1" thickBot="1">
      <c r="A166" s="42"/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U166" s="7"/>
    </row>
    <row r="167" spans="1:21" ht="15" customHeight="1" thickBot="1">
      <c r="A167" s="494" t="s">
        <v>261</v>
      </c>
      <c r="B167" s="495"/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6"/>
    </row>
    <row r="168" spans="1:21" ht="13.5" customHeight="1">
      <c r="A168" s="135" t="s">
        <v>247</v>
      </c>
      <c r="B168" s="135" t="s">
        <v>238</v>
      </c>
      <c r="C168" s="135" t="s">
        <v>12</v>
      </c>
      <c r="D168" s="331" t="s">
        <v>262</v>
      </c>
      <c r="E168" s="413" t="s">
        <v>241</v>
      </c>
      <c r="F168" s="414"/>
      <c r="G168" s="414"/>
      <c r="H168" s="415"/>
      <c r="I168" s="413" t="s">
        <v>242</v>
      </c>
      <c r="J168" s="414"/>
      <c r="K168" s="414"/>
      <c r="L168" s="415"/>
      <c r="M168" s="437" t="s">
        <v>243</v>
      </c>
      <c r="N168" s="438"/>
      <c r="O168" s="413" t="s">
        <v>17</v>
      </c>
      <c r="P168" s="415"/>
      <c r="Q168" s="407" t="s">
        <v>244</v>
      </c>
      <c r="R168" s="408"/>
      <c r="S168" s="409"/>
      <c r="T168" s="430" t="s">
        <v>245</v>
      </c>
      <c r="U168" s="430" t="s">
        <v>246</v>
      </c>
    </row>
    <row r="169" spans="1:21" ht="20.25" customHeight="1" thickBot="1">
      <c r="A169" s="137"/>
      <c r="B169" s="137"/>
      <c r="C169" s="137" t="s">
        <v>14</v>
      </c>
      <c r="D169" s="332" t="s">
        <v>263</v>
      </c>
      <c r="E169" s="416"/>
      <c r="F169" s="417"/>
      <c r="G169" s="417"/>
      <c r="H169" s="418"/>
      <c r="I169" s="416"/>
      <c r="J169" s="417"/>
      <c r="K169" s="417"/>
      <c r="L169" s="418"/>
      <c r="M169" s="439"/>
      <c r="N169" s="440"/>
      <c r="O169" s="416"/>
      <c r="P169" s="418"/>
      <c r="Q169" s="410"/>
      <c r="R169" s="411"/>
      <c r="S169" s="412"/>
      <c r="T169" s="431"/>
      <c r="U169" s="431"/>
    </row>
    <row r="170" spans="1:21" ht="13.5" customHeight="1" thickBot="1">
      <c r="A170" s="18"/>
      <c r="B170" s="138"/>
      <c r="C170" s="139"/>
      <c r="D170" s="333" t="s">
        <v>259</v>
      </c>
      <c r="E170" s="19" t="s">
        <v>0</v>
      </c>
      <c r="F170" s="28" t="s">
        <v>1</v>
      </c>
      <c r="G170" s="28" t="s">
        <v>2</v>
      </c>
      <c r="H170" s="20" t="s">
        <v>3</v>
      </c>
      <c r="I170" s="19" t="s">
        <v>0</v>
      </c>
      <c r="J170" s="28" t="s">
        <v>1</v>
      </c>
      <c r="K170" s="28" t="s">
        <v>2</v>
      </c>
      <c r="L170" s="20" t="s">
        <v>3</v>
      </c>
      <c r="M170" s="29" t="s">
        <v>18</v>
      </c>
      <c r="N170" s="136" t="s">
        <v>19</v>
      </c>
      <c r="O170" s="29" t="s">
        <v>18</v>
      </c>
      <c r="P170" s="136" t="s">
        <v>19</v>
      </c>
      <c r="Q170" s="19" t="s">
        <v>264</v>
      </c>
      <c r="R170" s="28" t="s">
        <v>5</v>
      </c>
      <c r="S170" s="20" t="s">
        <v>6</v>
      </c>
      <c r="T170" s="432"/>
      <c r="U170" s="432"/>
    </row>
    <row r="171" spans="1:21" ht="13.5" customHeight="1">
      <c r="A171" s="319">
        <v>67</v>
      </c>
      <c r="B171" s="320" t="s">
        <v>356</v>
      </c>
      <c r="C171" s="321" t="s">
        <v>216</v>
      </c>
      <c r="D171" s="327" t="s">
        <v>76</v>
      </c>
      <c r="E171" s="322">
        <v>2</v>
      </c>
      <c r="F171" s="323">
        <v>1</v>
      </c>
      <c r="G171" s="323" t="s">
        <v>21</v>
      </c>
      <c r="H171" s="312" t="s">
        <v>21</v>
      </c>
      <c r="I171" s="322" t="s">
        <v>21</v>
      </c>
      <c r="J171" s="323" t="s">
        <v>21</v>
      </c>
      <c r="K171" s="323" t="s">
        <v>21</v>
      </c>
      <c r="L171" s="312" t="s">
        <v>21</v>
      </c>
      <c r="M171" s="324">
        <v>3</v>
      </c>
      <c r="N171" s="325" t="s">
        <v>21</v>
      </c>
      <c r="O171" s="60" t="s">
        <v>83</v>
      </c>
      <c r="P171" s="326" t="s">
        <v>21</v>
      </c>
      <c r="Q171" s="322">
        <v>28</v>
      </c>
      <c r="R171" s="323">
        <v>14</v>
      </c>
      <c r="S171" s="63">
        <f>Q171+R171</f>
        <v>42</v>
      </c>
      <c r="T171" s="48">
        <f>U171-S171</f>
        <v>33</v>
      </c>
      <c r="U171" s="48">
        <f>M171*25</f>
        <v>75</v>
      </c>
    </row>
    <row r="172" spans="1:21" ht="13.5" customHeight="1" thickBot="1">
      <c r="A172" s="93">
        <f>A171+1</f>
        <v>68</v>
      </c>
      <c r="B172" s="313" t="s">
        <v>357</v>
      </c>
      <c r="C172" s="314" t="s">
        <v>217</v>
      </c>
      <c r="D172" s="93" t="s">
        <v>76</v>
      </c>
      <c r="E172" s="315" t="s">
        <v>21</v>
      </c>
      <c r="F172" s="316" t="s">
        <v>21</v>
      </c>
      <c r="G172" s="317" t="s">
        <v>21</v>
      </c>
      <c r="H172" s="254" t="s">
        <v>21</v>
      </c>
      <c r="I172" s="92">
        <v>2</v>
      </c>
      <c r="J172" s="253">
        <v>1</v>
      </c>
      <c r="K172" s="253" t="s">
        <v>21</v>
      </c>
      <c r="L172" s="254" t="s">
        <v>21</v>
      </c>
      <c r="M172" s="92" t="s">
        <v>21</v>
      </c>
      <c r="N172" s="254">
        <v>3</v>
      </c>
      <c r="O172" s="92" t="s">
        <v>21</v>
      </c>
      <c r="P172" s="87" t="s">
        <v>85</v>
      </c>
      <c r="Q172" s="318">
        <v>28</v>
      </c>
      <c r="R172" s="253">
        <v>14</v>
      </c>
      <c r="S172" s="254">
        <f>Q172+R172</f>
        <v>42</v>
      </c>
      <c r="T172" s="93">
        <f>U172-S172</f>
        <v>33</v>
      </c>
      <c r="U172" s="93">
        <f>N172*25</f>
        <v>75</v>
      </c>
    </row>
    <row r="173" spans="1:21" ht="13.5" customHeight="1" thickBot="1">
      <c r="A173" s="53">
        <f aca="true" t="shared" si="30" ref="A173:A179">A172+1</f>
        <v>69</v>
      </c>
      <c r="B173" s="156" t="s">
        <v>358</v>
      </c>
      <c r="C173" s="147" t="s">
        <v>218</v>
      </c>
      <c r="D173" s="169" t="s">
        <v>77</v>
      </c>
      <c r="E173" s="97" t="s">
        <v>21</v>
      </c>
      <c r="F173" s="89">
        <v>2</v>
      </c>
      <c r="G173" s="89" t="s">
        <v>21</v>
      </c>
      <c r="H173" s="96" t="s">
        <v>21</v>
      </c>
      <c r="I173" s="166" t="s">
        <v>21</v>
      </c>
      <c r="J173" s="167" t="s">
        <v>21</v>
      </c>
      <c r="K173" s="168" t="s">
        <v>21</v>
      </c>
      <c r="L173" s="96" t="s">
        <v>21</v>
      </c>
      <c r="M173" s="65">
        <v>2</v>
      </c>
      <c r="N173" s="63" t="s">
        <v>21</v>
      </c>
      <c r="O173" s="71" t="s">
        <v>88</v>
      </c>
      <c r="P173" s="63" t="s">
        <v>21</v>
      </c>
      <c r="Q173" s="148" t="s">
        <v>21</v>
      </c>
      <c r="R173" s="60">
        <v>28</v>
      </c>
      <c r="S173" s="163">
        <f>R173</f>
        <v>28</v>
      </c>
      <c r="T173" s="48">
        <f aca="true" t="shared" si="31" ref="T173:T179">U173-S173</f>
        <v>22</v>
      </c>
      <c r="U173" s="48">
        <f>M173*25</f>
        <v>50</v>
      </c>
    </row>
    <row r="174" spans="1:21" ht="13.5" customHeight="1" thickBot="1">
      <c r="A174" s="53">
        <f t="shared" si="30"/>
        <v>70</v>
      </c>
      <c r="B174" s="157" t="s">
        <v>360</v>
      </c>
      <c r="C174" s="146" t="s">
        <v>219</v>
      </c>
      <c r="D174" s="56" t="s">
        <v>77</v>
      </c>
      <c r="E174" s="145">
        <v>2</v>
      </c>
      <c r="F174" s="71" t="s">
        <v>21</v>
      </c>
      <c r="G174" s="71">
        <v>2</v>
      </c>
      <c r="H174" s="72" t="s">
        <v>21</v>
      </c>
      <c r="I174" s="170" t="s">
        <v>21</v>
      </c>
      <c r="J174" s="162" t="s">
        <v>21</v>
      </c>
      <c r="K174" s="161" t="s">
        <v>21</v>
      </c>
      <c r="L174" s="72" t="s">
        <v>21</v>
      </c>
      <c r="M174" s="75">
        <v>4</v>
      </c>
      <c r="N174" s="72" t="s">
        <v>21</v>
      </c>
      <c r="O174" s="71" t="s">
        <v>88</v>
      </c>
      <c r="P174" s="72" t="s">
        <v>21</v>
      </c>
      <c r="Q174" s="144">
        <v>28</v>
      </c>
      <c r="R174" s="71">
        <v>28</v>
      </c>
      <c r="S174" s="119">
        <f aca="true" t="shared" si="32" ref="S174:S179">Q174+R174</f>
        <v>56</v>
      </c>
      <c r="T174" s="49">
        <f t="shared" si="31"/>
        <v>44</v>
      </c>
      <c r="U174" s="49">
        <f>M174*25</f>
        <v>100</v>
      </c>
    </row>
    <row r="175" spans="1:21" ht="13.5" customHeight="1" thickBot="1">
      <c r="A175" s="53">
        <f t="shared" si="30"/>
        <v>71</v>
      </c>
      <c r="B175" s="154" t="s">
        <v>359</v>
      </c>
      <c r="C175" s="69" t="s">
        <v>220</v>
      </c>
      <c r="D175" s="56" t="s">
        <v>77</v>
      </c>
      <c r="E175" s="170" t="s">
        <v>21</v>
      </c>
      <c r="F175" s="162" t="s">
        <v>21</v>
      </c>
      <c r="G175" s="161" t="s">
        <v>21</v>
      </c>
      <c r="H175" s="72" t="s">
        <v>21</v>
      </c>
      <c r="I175" s="70" t="s">
        <v>21</v>
      </c>
      <c r="J175" s="71">
        <v>2</v>
      </c>
      <c r="K175" s="71" t="s">
        <v>21</v>
      </c>
      <c r="L175" s="72" t="s">
        <v>21</v>
      </c>
      <c r="M175" s="75" t="s">
        <v>21</v>
      </c>
      <c r="N175" s="72">
        <v>2</v>
      </c>
      <c r="O175" s="70" t="s">
        <v>21</v>
      </c>
      <c r="P175" s="71" t="s">
        <v>89</v>
      </c>
      <c r="Q175" s="144" t="s">
        <v>21</v>
      </c>
      <c r="R175" s="71">
        <v>28</v>
      </c>
      <c r="S175" s="119">
        <f>R175</f>
        <v>28</v>
      </c>
      <c r="T175" s="49">
        <f t="shared" si="31"/>
        <v>22</v>
      </c>
      <c r="U175" s="49">
        <f>N175*25</f>
        <v>50</v>
      </c>
    </row>
    <row r="176" spans="1:21" ht="13.5" customHeight="1" thickBot="1">
      <c r="A176" s="53">
        <f t="shared" si="30"/>
        <v>72</v>
      </c>
      <c r="B176" s="157" t="s">
        <v>361</v>
      </c>
      <c r="C176" s="204" t="s">
        <v>221</v>
      </c>
      <c r="D176" s="205" t="s">
        <v>77</v>
      </c>
      <c r="E176" s="170" t="s">
        <v>21</v>
      </c>
      <c r="F176" s="162" t="s">
        <v>21</v>
      </c>
      <c r="G176" s="161" t="s">
        <v>21</v>
      </c>
      <c r="H176" s="72" t="s">
        <v>21</v>
      </c>
      <c r="I176" s="70">
        <v>2</v>
      </c>
      <c r="J176" s="71" t="s">
        <v>21</v>
      </c>
      <c r="K176" s="71">
        <v>2</v>
      </c>
      <c r="L176" s="72" t="s">
        <v>21</v>
      </c>
      <c r="M176" s="75" t="s">
        <v>21</v>
      </c>
      <c r="N176" s="72">
        <v>4</v>
      </c>
      <c r="O176" s="70" t="s">
        <v>21</v>
      </c>
      <c r="P176" s="71" t="s">
        <v>89</v>
      </c>
      <c r="Q176" s="144">
        <v>28</v>
      </c>
      <c r="R176" s="71">
        <v>28</v>
      </c>
      <c r="S176" s="119">
        <f t="shared" si="32"/>
        <v>56</v>
      </c>
      <c r="T176" s="49">
        <f t="shared" si="31"/>
        <v>44</v>
      </c>
      <c r="U176" s="49">
        <f>N176*25</f>
        <v>100</v>
      </c>
    </row>
    <row r="177" spans="1:21" ht="13.5" customHeight="1" thickBot="1">
      <c r="A177" s="53">
        <f t="shared" si="30"/>
        <v>73</v>
      </c>
      <c r="B177" s="154" t="s">
        <v>362</v>
      </c>
      <c r="C177" s="160" t="s">
        <v>224</v>
      </c>
      <c r="D177" s="197" t="s">
        <v>78</v>
      </c>
      <c r="E177" s="198">
        <v>2</v>
      </c>
      <c r="F177" s="87">
        <v>1</v>
      </c>
      <c r="G177" s="87" t="s">
        <v>21</v>
      </c>
      <c r="H177" s="88" t="s">
        <v>21</v>
      </c>
      <c r="I177" s="199" t="s">
        <v>21</v>
      </c>
      <c r="J177" s="200" t="s">
        <v>21</v>
      </c>
      <c r="K177" s="201" t="s">
        <v>21</v>
      </c>
      <c r="L177" s="88" t="s">
        <v>21</v>
      </c>
      <c r="M177" s="85">
        <v>3</v>
      </c>
      <c r="N177" s="88" t="s">
        <v>21</v>
      </c>
      <c r="O177" s="202" t="s">
        <v>92</v>
      </c>
      <c r="P177" s="88" t="s">
        <v>21</v>
      </c>
      <c r="Q177" s="203">
        <v>28</v>
      </c>
      <c r="R177" s="87">
        <v>14</v>
      </c>
      <c r="S177" s="119">
        <f t="shared" si="32"/>
        <v>42</v>
      </c>
      <c r="T177" s="51">
        <f t="shared" si="31"/>
        <v>33</v>
      </c>
      <c r="U177" s="51">
        <f>M177*25</f>
        <v>75</v>
      </c>
    </row>
    <row r="178" spans="1:21" ht="13.5" customHeight="1" thickBot="1">
      <c r="A178" s="53">
        <f t="shared" si="30"/>
        <v>74</v>
      </c>
      <c r="B178" s="155" t="s">
        <v>363</v>
      </c>
      <c r="C178" s="69" t="s">
        <v>222</v>
      </c>
      <c r="D178" s="74" t="s">
        <v>78</v>
      </c>
      <c r="E178" s="70">
        <v>2</v>
      </c>
      <c r="F178" s="71" t="s">
        <v>21</v>
      </c>
      <c r="G178" s="71">
        <v>2</v>
      </c>
      <c r="H178" s="72" t="s">
        <v>21</v>
      </c>
      <c r="I178" s="170" t="s">
        <v>21</v>
      </c>
      <c r="J178" s="162" t="s">
        <v>21</v>
      </c>
      <c r="K178" s="161" t="s">
        <v>21</v>
      </c>
      <c r="L178" s="72" t="s">
        <v>21</v>
      </c>
      <c r="M178" s="75">
        <v>4</v>
      </c>
      <c r="N178" s="72" t="s">
        <v>21</v>
      </c>
      <c r="O178" s="70" t="s">
        <v>92</v>
      </c>
      <c r="P178" s="72" t="s">
        <v>21</v>
      </c>
      <c r="Q178" s="144">
        <v>28</v>
      </c>
      <c r="R178" s="71">
        <v>28</v>
      </c>
      <c r="S178" s="119">
        <f t="shared" si="32"/>
        <v>56</v>
      </c>
      <c r="T178" s="49">
        <f t="shared" si="31"/>
        <v>44</v>
      </c>
      <c r="U178" s="49">
        <f>M178*25</f>
        <v>100</v>
      </c>
    </row>
    <row r="179" spans="1:21" ht="13.5" customHeight="1" thickBot="1">
      <c r="A179" s="53">
        <f t="shared" si="30"/>
        <v>75</v>
      </c>
      <c r="B179" s="158" t="s">
        <v>364</v>
      </c>
      <c r="C179" s="99" t="s">
        <v>223</v>
      </c>
      <c r="D179" s="165" t="s">
        <v>78</v>
      </c>
      <c r="E179" s="171" t="s">
        <v>21</v>
      </c>
      <c r="F179" s="172" t="s">
        <v>21</v>
      </c>
      <c r="G179" s="173" t="s">
        <v>21</v>
      </c>
      <c r="H179" s="82" t="s">
        <v>21</v>
      </c>
      <c r="I179" s="142">
        <v>2</v>
      </c>
      <c r="J179" s="140"/>
      <c r="K179" s="140">
        <v>1</v>
      </c>
      <c r="L179" s="141"/>
      <c r="M179" s="159" t="s">
        <v>21</v>
      </c>
      <c r="N179" s="141">
        <v>3</v>
      </c>
      <c r="O179" s="142" t="s">
        <v>21</v>
      </c>
      <c r="P179" s="82" t="s">
        <v>94</v>
      </c>
      <c r="Q179" s="143">
        <v>28</v>
      </c>
      <c r="R179" s="140">
        <v>14</v>
      </c>
      <c r="S179" s="164">
        <f t="shared" si="32"/>
        <v>42</v>
      </c>
      <c r="T179" s="50">
        <f t="shared" si="31"/>
        <v>33</v>
      </c>
      <c r="U179" s="50">
        <f>N179*25</f>
        <v>75</v>
      </c>
    </row>
    <row r="180" spans="1:21" ht="13.5" customHeight="1">
      <c r="A180" s="149"/>
      <c r="B180" s="150"/>
      <c r="C180" s="151"/>
      <c r="D180" s="22"/>
      <c r="E180" s="15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5"/>
      <c r="R180" s="22"/>
      <c r="S180" s="22"/>
      <c r="T180" s="153"/>
      <c r="U180" s="153"/>
    </row>
    <row r="181" spans="1:21" ht="15" customHeight="1">
      <c r="A181" s="10"/>
      <c r="B181" s="389" t="s">
        <v>225</v>
      </c>
      <c r="C181" s="389"/>
      <c r="D181" s="389"/>
      <c r="E181" s="389"/>
      <c r="F181" s="389"/>
      <c r="G181" s="4"/>
      <c r="H181" s="4"/>
      <c r="I181" s="389" t="s">
        <v>234</v>
      </c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12"/>
    </row>
    <row r="182" spans="1:21" ht="15" customHeight="1">
      <c r="A182" s="10"/>
      <c r="B182" s="399" t="s">
        <v>236</v>
      </c>
      <c r="C182" s="399"/>
      <c r="D182" s="399"/>
      <c r="E182" s="399"/>
      <c r="F182" s="399"/>
      <c r="G182" s="4"/>
      <c r="H182" s="4"/>
      <c r="I182" s="399" t="s">
        <v>235</v>
      </c>
      <c r="J182" s="399"/>
      <c r="K182" s="399"/>
      <c r="L182" s="399"/>
      <c r="M182" s="399"/>
      <c r="N182" s="399"/>
      <c r="O182" s="399"/>
      <c r="P182" s="399"/>
      <c r="Q182" s="399"/>
      <c r="R182" s="399"/>
      <c r="S182" s="399"/>
      <c r="T182" s="399"/>
      <c r="U182" s="12"/>
    </row>
    <row r="183" spans="1:21" ht="15" customHeight="1">
      <c r="A183" s="391" t="s">
        <v>227</v>
      </c>
      <c r="B183" s="391"/>
      <c r="C183" s="391"/>
      <c r="D183" s="391"/>
      <c r="E183" s="2"/>
      <c r="F183" s="457" t="s">
        <v>226</v>
      </c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  <c r="Q183" s="457"/>
      <c r="R183" s="457"/>
      <c r="S183" s="457"/>
      <c r="T183" s="457"/>
      <c r="U183" s="457"/>
    </row>
    <row r="184" spans="1:21" ht="15" customHeight="1">
      <c r="A184" s="390" t="s">
        <v>228</v>
      </c>
      <c r="B184" s="390"/>
      <c r="C184" s="390"/>
      <c r="D184" s="390"/>
      <c r="E184" s="2"/>
      <c r="F184" s="466"/>
      <c r="G184" s="466"/>
      <c r="H184" s="466"/>
      <c r="I184" s="466"/>
      <c r="J184" s="466"/>
      <c r="K184" s="466"/>
      <c r="L184" s="466"/>
      <c r="M184" s="466"/>
      <c r="N184" s="466"/>
      <c r="O184" s="466"/>
      <c r="P184" s="466"/>
      <c r="Q184" s="466"/>
      <c r="R184" s="466"/>
      <c r="S184" s="466"/>
      <c r="T184" s="466"/>
      <c r="U184" s="466"/>
    </row>
    <row r="185" spans="1:21" ht="15" customHeight="1">
      <c r="A185" s="390" t="s">
        <v>229</v>
      </c>
      <c r="B185" s="390"/>
      <c r="C185" s="390"/>
      <c r="D185" s="390"/>
      <c r="E185" s="38"/>
      <c r="F185" s="38"/>
      <c r="G185" s="2"/>
      <c r="H185" s="2"/>
      <c r="I185" s="2"/>
      <c r="J185" s="2"/>
      <c r="K185" s="2"/>
      <c r="L185" s="2"/>
      <c r="M185" s="2"/>
      <c r="N185" s="2"/>
      <c r="O185" s="2"/>
      <c r="P185" s="37"/>
      <c r="Q185" s="37"/>
      <c r="R185" s="37"/>
      <c r="S185" s="2"/>
      <c r="T185" s="2"/>
      <c r="U185" s="2"/>
    </row>
    <row r="186" spans="1:21" ht="15" customHeight="1">
      <c r="A186" s="390" t="s">
        <v>230</v>
      </c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  <c r="L186" s="2"/>
      <c r="M186" s="2"/>
      <c r="N186" s="2"/>
      <c r="O186" s="2"/>
      <c r="P186" s="37"/>
      <c r="Q186" s="37"/>
      <c r="R186" s="37"/>
      <c r="S186" s="2"/>
      <c r="T186" s="2"/>
      <c r="U186" s="2"/>
    </row>
    <row r="187" spans="1:21" ht="15" customHeight="1">
      <c r="A187" s="38" t="s">
        <v>231</v>
      </c>
      <c r="B187" s="38"/>
      <c r="C187" s="37"/>
      <c r="D187" s="38"/>
      <c r="E187" s="38"/>
      <c r="F187" s="38"/>
      <c r="G187" s="38"/>
      <c r="H187" s="2"/>
      <c r="I187" s="2"/>
      <c r="J187" s="2"/>
      <c r="K187" s="2"/>
      <c r="L187" s="2"/>
      <c r="M187" s="2"/>
      <c r="N187" s="2"/>
      <c r="O187" s="2"/>
      <c r="P187" s="37"/>
      <c r="Q187" s="37"/>
      <c r="R187" s="37"/>
      <c r="S187" s="2"/>
      <c r="T187" s="2"/>
      <c r="U187" s="2"/>
    </row>
    <row r="188" spans="1:21" ht="15" customHeight="1">
      <c r="A188" s="17"/>
      <c r="B188" s="17"/>
      <c r="C188" s="16"/>
      <c r="D188" s="17"/>
      <c r="E188" s="17"/>
      <c r="F188" s="17"/>
      <c r="G188" s="17"/>
      <c r="H188" s="15"/>
      <c r="I188" s="15"/>
      <c r="J188" s="15"/>
      <c r="K188" s="15"/>
      <c r="L188" s="15"/>
      <c r="M188" s="15"/>
      <c r="N188" s="15"/>
      <c r="O188" s="15"/>
      <c r="P188" s="16"/>
      <c r="Q188" s="16"/>
      <c r="R188" s="16"/>
      <c r="S188" s="15"/>
      <c r="T188" s="15"/>
      <c r="U188" s="15"/>
    </row>
    <row r="189" spans="1:21" ht="15" customHeight="1">
      <c r="A189" s="383" t="s">
        <v>232</v>
      </c>
      <c r="B189" s="383"/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</row>
    <row r="190" spans="1:21" ht="15" customHeight="1">
      <c r="A190" s="389" t="s">
        <v>233</v>
      </c>
      <c r="B190" s="389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</row>
    <row r="191" spans="1:21" ht="15" customHeight="1" thickBo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ht="15" customHeight="1" thickBot="1">
      <c r="A192" s="10"/>
      <c r="B192" s="334" t="s">
        <v>380</v>
      </c>
      <c r="C192" s="335"/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6"/>
      <c r="T192" s="2"/>
      <c r="U192" s="10"/>
    </row>
    <row r="193" spans="1:25" ht="15" customHeight="1" thickBot="1">
      <c r="A193" s="10"/>
      <c r="B193" s="433" t="s">
        <v>365</v>
      </c>
      <c r="C193" s="434"/>
      <c r="D193" s="492">
        <f>Q29+Q67+Q102+Q137</f>
        <v>1456</v>
      </c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6"/>
      <c r="T193" s="2"/>
      <c r="U193" s="10"/>
      <c r="W193" s="287">
        <f>W29+W67+W102+W137</f>
        <v>868</v>
      </c>
      <c r="X193" s="288">
        <f>(X29*Q29+X67*Q67+X102*Q102+X137*Q137)/D193</f>
        <v>47.76923076923077</v>
      </c>
      <c r="Y193" t="s">
        <v>200</v>
      </c>
    </row>
    <row r="194" spans="1:21" ht="15" customHeight="1" thickBot="1">
      <c r="A194" s="10"/>
      <c r="B194" s="433" t="s">
        <v>366</v>
      </c>
      <c r="C194" s="434"/>
      <c r="D194" s="492">
        <f>R29+R67+R102+R137</f>
        <v>1808</v>
      </c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6"/>
      <c r="T194" s="2"/>
      <c r="U194" s="10"/>
    </row>
    <row r="195" spans="1:24" ht="15" customHeight="1" thickBot="1">
      <c r="A195" s="10"/>
      <c r="B195" s="433" t="s">
        <v>367</v>
      </c>
      <c r="C195" s="434"/>
      <c r="D195" s="492">
        <f>S29+S67+S102+S137</f>
        <v>3264</v>
      </c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6"/>
      <c r="T195" s="2"/>
      <c r="U195" s="12"/>
      <c r="V195">
        <f>(4*28+4*26)*14+240</f>
        <v>3264</v>
      </c>
      <c r="W195" s="288">
        <f>W193*100/D193</f>
        <v>59.61538461538461</v>
      </c>
      <c r="X195" t="s">
        <v>201</v>
      </c>
    </row>
    <row r="196" spans="1:21" ht="15" customHeight="1" thickBot="1">
      <c r="A196" s="10"/>
      <c r="B196" s="433" t="s">
        <v>381</v>
      </c>
      <c r="C196" s="434"/>
      <c r="D196" s="492">
        <f>S29+S67+S102+S137</f>
        <v>3264</v>
      </c>
      <c r="E196" s="335"/>
      <c r="F196" s="335"/>
      <c r="G196" s="27" t="s">
        <v>15</v>
      </c>
      <c r="H196" s="335">
        <f>D195</f>
        <v>3264</v>
      </c>
      <c r="I196" s="335"/>
      <c r="J196" s="335"/>
      <c r="K196" s="335" t="s">
        <v>16</v>
      </c>
      <c r="L196" s="335"/>
      <c r="M196" s="335"/>
      <c r="N196" s="335"/>
      <c r="O196" s="27"/>
      <c r="P196" s="27"/>
      <c r="Q196" s="476">
        <f>D196/H196*100</f>
        <v>100</v>
      </c>
      <c r="R196" s="477"/>
      <c r="S196" s="478"/>
      <c r="T196" s="2"/>
      <c r="U196" s="12"/>
    </row>
    <row r="197" spans="1:21" ht="15" customHeight="1" thickBot="1">
      <c r="A197" s="12"/>
      <c r="B197" s="433" t="s">
        <v>368</v>
      </c>
      <c r="C197" s="434"/>
      <c r="D197" s="335">
        <f>D194</f>
        <v>1808</v>
      </c>
      <c r="E197" s="335"/>
      <c r="F197" s="335"/>
      <c r="G197" s="27" t="s">
        <v>15</v>
      </c>
      <c r="H197" s="335">
        <f>D195</f>
        <v>3264</v>
      </c>
      <c r="I197" s="335"/>
      <c r="J197" s="335"/>
      <c r="K197" s="335" t="s">
        <v>16</v>
      </c>
      <c r="L197" s="335"/>
      <c r="M197" s="335"/>
      <c r="N197" s="335"/>
      <c r="O197" s="27"/>
      <c r="P197" s="27"/>
      <c r="Q197" s="476">
        <f>D197/H197*100</f>
        <v>55.392156862745104</v>
      </c>
      <c r="R197" s="477"/>
      <c r="S197" s="478"/>
      <c r="T197" s="2"/>
      <c r="U197" s="12"/>
    </row>
    <row r="198" spans="1:21" ht="15" customHeight="1" thickBot="1">
      <c r="A198" s="12"/>
      <c r="B198" s="433" t="s">
        <v>369</v>
      </c>
      <c r="C198" s="434"/>
      <c r="D198" s="335">
        <f>D193</f>
        <v>1456</v>
      </c>
      <c r="E198" s="335"/>
      <c r="F198" s="335"/>
      <c r="G198" s="27" t="s">
        <v>15</v>
      </c>
      <c r="H198" s="335">
        <f>D194</f>
        <v>1808</v>
      </c>
      <c r="I198" s="335"/>
      <c r="J198" s="335"/>
      <c r="K198" s="335" t="s">
        <v>16</v>
      </c>
      <c r="L198" s="335"/>
      <c r="M198" s="335"/>
      <c r="N198" s="335"/>
      <c r="O198" s="27"/>
      <c r="P198" s="27"/>
      <c r="Q198" s="476">
        <f>D198/H198*100</f>
        <v>80.53097345132744</v>
      </c>
      <c r="R198" s="477"/>
      <c r="S198" s="478"/>
      <c r="T198" s="2"/>
      <c r="U198" s="10"/>
    </row>
    <row r="199" spans="1:21" ht="15" customHeight="1" thickBot="1">
      <c r="A199" s="12"/>
      <c r="B199" s="334" t="s">
        <v>379</v>
      </c>
      <c r="C199" s="335"/>
      <c r="D199" s="335"/>
      <c r="E199" s="335"/>
      <c r="F199" s="335"/>
      <c r="G199" s="334" t="s">
        <v>370</v>
      </c>
      <c r="H199" s="335"/>
      <c r="I199" s="335"/>
      <c r="J199" s="335"/>
      <c r="K199" s="335"/>
      <c r="L199" s="336"/>
      <c r="M199" s="27" t="s">
        <v>195</v>
      </c>
      <c r="N199" s="334" t="s">
        <v>371</v>
      </c>
      <c r="O199" s="335"/>
      <c r="P199" s="335"/>
      <c r="Q199" s="335"/>
      <c r="R199" s="335"/>
      <c r="S199" s="336"/>
      <c r="T199" s="2"/>
      <c r="U199" s="12"/>
    </row>
    <row r="200" spans="1:22" ht="15" customHeight="1">
      <c r="A200" s="10"/>
      <c r="B200" s="441" t="s">
        <v>378</v>
      </c>
      <c r="C200" s="442"/>
      <c r="D200" s="442"/>
      <c r="E200" s="442"/>
      <c r="F200" s="442"/>
      <c r="G200" s="443">
        <f>S13+S15+S16+S17+S21+S24+S25+S26+S50+S53+S57</f>
        <v>602</v>
      </c>
      <c r="H200" s="444"/>
      <c r="I200" s="444"/>
      <c r="J200" s="444"/>
      <c r="K200" s="444"/>
      <c r="L200" s="445"/>
      <c r="M200" s="182">
        <f>M13+M15+M16+M17+N21+N24+N25+N26+M50+M53+N57</f>
        <v>46</v>
      </c>
      <c r="N200" s="354">
        <f>(G200/D195)*100</f>
        <v>18.443627450980394</v>
      </c>
      <c r="O200" s="355"/>
      <c r="P200" s="355"/>
      <c r="Q200" s="355"/>
      <c r="R200" s="355"/>
      <c r="S200" s="356"/>
      <c r="T200" s="2"/>
      <c r="U200" s="12"/>
      <c r="V200" s="329">
        <f>M200*100/M205</f>
        <v>19.166666666666668</v>
      </c>
    </row>
    <row r="201" spans="1:22" ht="15" customHeight="1">
      <c r="A201" s="12"/>
      <c r="B201" s="372" t="s">
        <v>377</v>
      </c>
      <c r="C201" s="373"/>
      <c r="D201" s="373"/>
      <c r="E201" s="373"/>
      <c r="F201" s="373"/>
      <c r="G201" s="369">
        <f>S14+S18+S22+S23+S49+S52+S54+S58+S59+S60+S62+S61+S66+S86+S91+S87+S88+S89+S90+S92+S93+S94+S95+S96+S121+S122</f>
        <v>1448</v>
      </c>
      <c r="H201" s="370"/>
      <c r="I201" s="370"/>
      <c r="J201" s="370"/>
      <c r="K201" s="370"/>
      <c r="L201" s="371"/>
      <c r="M201" s="328">
        <f>M14+M18+N22+N23+M49+M52+M54+N58+N59+N60+N61+N62+N66+M86+M87+M88+M89+M90+M91+M92+N93+N94+N95+N96+M121+M122</f>
        <v>109</v>
      </c>
      <c r="N201" s="380">
        <f>(G201/D195)*100</f>
        <v>44.36274509803921</v>
      </c>
      <c r="O201" s="381"/>
      <c r="P201" s="381"/>
      <c r="Q201" s="381"/>
      <c r="R201" s="381"/>
      <c r="S201" s="382"/>
      <c r="T201" s="2"/>
      <c r="U201" s="12"/>
      <c r="V201" s="329">
        <f>M201*100/M205</f>
        <v>45.416666666666664</v>
      </c>
    </row>
    <row r="202" spans="1:22" ht="15" customHeight="1">
      <c r="A202" s="12"/>
      <c r="B202" s="372" t="s">
        <v>376</v>
      </c>
      <c r="C202" s="373"/>
      <c r="D202" s="373"/>
      <c r="E202" s="373"/>
      <c r="F202" s="373"/>
      <c r="G202" s="369">
        <f>S97+S98+S99+S100+S101+S124+S125+S126+S123+S127+S128+S129+S130+S131+S132+S133+S134+S136+S135</f>
        <v>948</v>
      </c>
      <c r="H202" s="370"/>
      <c r="I202" s="370"/>
      <c r="J202" s="370"/>
      <c r="K202" s="370"/>
      <c r="L202" s="371"/>
      <c r="M202" s="183">
        <f>N97+N98+N99+N100+N101+M123+M124+M125+M126+M127+N128+N129+N130+N131+N132+N133+N134+N135+N136</f>
        <v>68</v>
      </c>
      <c r="N202" s="380">
        <f>(G202/D195)*100</f>
        <v>29.044117647058826</v>
      </c>
      <c r="O202" s="381"/>
      <c r="P202" s="381"/>
      <c r="Q202" s="381"/>
      <c r="R202" s="381"/>
      <c r="S202" s="382"/>
      <c r="T202" s="2"/>
      <c r="U202" s="12"/>
      <c r="V202" s="329">
        <f>M202*100/M205</f>
        <v>28.333333333333332</v>
      </c>
    </row>
    <row r="203" spans="1:22" ht="15" customHeight="1">
      <c r="A203" s="12"/>
      <c r="B203" s="363" t="s">
        <v>375</v>
      </c>
      <c r="C203" s="500" t="s">
        <v>372</v>
      </c>
      <c r="D203" s="373"/>
      <c r="E203" s="373"/>
      <c r="F203" s="501"/>
      <c r="G203" s="502">
        <f>J203+J204</f>
        <v>266</v>
      </c>
      <c r="H203" s="503"/>
      <c r="I203" s="504"/>
      <c r="J203" s="506">
        <f>S20+S28+S56+S65</f>
        <v>84</v>
      </c>
      <c r="K203" s="370"/>
      <c r="L203" s="371"/>
      <c r="M203" s="184">
        <v>4</v>
      </c>
      <c r="N203" s="357">
        <f>(G203/D195)*100</f>
        <v>8.14950980392157</v>
      </c>
      <c r="O203" s="358"/>
      <c r="P203" s="358"/>
      <c r="Q203" s="359"/>
      <c r="R203" s="507">
        <f>(J203/D195)*100</f>
        <v>2.5735294117647056</v>
      </c>
      <c r="S203" s="382"/>
      <c r="T203" s="2"/>
      <c r="U203" s="12"/>
      <c r="V203" s="329">
        <f>M203*100/M205</f>
        <v>1.6666666666666667</v>
      </c>
    </row>
    <row r="204" spans="1:22" ht="15" customHeight="1" thickBot="1">
      <c r="A204" s="12"/>
      <c r="B204" s="364"/>
      <c r="C204" s="374" t="s">
        <v>382</v>
      </c>
      <c r="D204" s="375"/>
      <c r="E204" s="375"/>
      <c r="F204" s="376"/>
      <c r="G204" s="416"/>
      <c r="H204" s="417"/>
      <c r="I204" s="505"/>
      <c r="J204" s="377">
        <f>S19+S27+S55+S63+S64+S51</f>
        <v>182</v>
      </c>
      <c r="K204" s="378"/>
      <c r="L204" s="379"/>
      <c r="M204" s="26">
        <f>M19+N27+M51+M55+N63+N64</f>
        <v>13</v>
      </c>
      <c r="N204" s="360"/>
      <c r="O204" s="361"/>
      <c r="P204" s="361"/>
      <c r="Q204" s="362"/>
      <c r="R204" s="499">
        <f>(J204/D195)*100</f>
        <v>5.575980392156863</v>
      </c>
      <c r="S204" s="429"/>
      <c r="T204" s="2"/>
      <c r="U204" s="10"/>
      <c r="V204" s="329">
        <f>M204*100/M205</f>
        <v>5.416666666666667</v>
      </c>
    </row>
    <row r="205" spans="1:22" ht="15" customHeight="1" thickBot="1">
      <c r="A205" s="12"/>
      <c r="B205" s="365" t="s">
        <v>97</v>
      </c>
      <c r="C205" s="366"/>
      <c r="D205" s="366"/>
      <c r="E205" s="366"/>
      <c r="F205" s="366"/>
      <c r="G205" s="367">
        <f>SUM(G200:G204)</f>
        <v>3264</v>
      </c>
      <c r="H205" s="366"/>
      <c r="I205" s="366"/>
      <c r="J205" s="366"/>
      <c r="K205" s="366"/>
      <c r="L205" s="368"/>
      <c r="M205" s="27">
        <f>SUM(M200:M204)</f>
        <v>240</v>
      </c>
      <c r="N205" s="351">
        <f>SUM(N200:N204)</f>
        <v>100</v>
      </c>
      <c r="O205" s="352"/>
      <c r="P205" s="352"/>
      <c r="Q205" s="352"/>
      <c r="R205" s="352"/>
      <c r="S205" s="353"/>
      <c r="T205" s="2"/>
      <c r="U205" s="10"/>
      <c r="V205" s="329">
        <f>SUM(V200:V204)</f>
        <v>100</v>
      </c>
    </row>
    <row r="206" spans="1:22" ht="15" customHeight="1">
      <c r="A206" s="12"/>
      <c r="B206" s="343" t="s">
        <v>374</v>
      </c>
      <c r="C206" s="344"/>
      <c r="D206" s="344"/>
      <c r="E206" s="344"/>
      <c r="F206" s="344"/>
      <c r="G206" s="345">
        <f>G205-G207</f>
        <v>2844</v>
      </c>
      <c r="H206" s="346"/>
      <c r="I206" s="346"/>
      <c r="J206" s="346"/>
      <c r="K206" s="346"/>
      <c r="L206" s="347"/>
      <c r="M206" s="182">
        <f>M205-M207</f>
        <v>209</v>
      </c>
      <c r="N206" s="348">
        <f>G206*100/G205</f>
        <v>87.13235294117646</v>
      </c>
      <c r="O206" s="349"/>
      <c r="P206" s="349"/>
      <c r="Q206" s="349"/>
      <c r="R206" s="349"/>
      <c r="S206" s="350"/>
      <c r="T206" s="2"/>
      <c r="U206" s="10"/>
      <c r="V206" s="329">
        <f>M206*100/M205</f>
        <v>87.08333333333333</v>
      </c>
    </row>
    <row r="207" spans="1:22" ht="15" customHeight="1">
      <c r="A207" s="12"/>
      <c r="B207" s="343" t="s">
        <v>373</v>
      </c>
      <c r="C207" s="344"/>
      <c r="D207" s="344"/>
      <c r="E207" s="344"/>
      <c r="F207" s="344"/>
      <c r="G207" s="422">
        <f>S50+S55+S63+S64+S99+S100+S126+S123+S133+S134</f>
        <v>420</v>
      </c>
      <c r="H207" s="423"/>
      <c r="I207" s="423"/>
      <c r="J207" s="423"/>
      <c r="K207" s="423"/>
      <c r="L207" s="424"/>
      <c r="M207" s="289">
        <f>M50+M55+N63+N64+N99+N100+M126+N132+N133+N134</f>
        <v>31</v>
      </c>
      <c r="N207" s="340">
        <f>(G207/G205)*100</f>
        <v>12.867647058823529</v>
      </c>
      <c r="O207" s="341"/>
      <c r="P207" s="341"/>
      <c r="Q207" s="341"/>
      <c r="R207" s="341"/>
      <c r="S207" s="342"/>
      <c r="T207" s="2"/>
      <c r="U207" s="10"/>
      <c r="V207" s="329">
        <f>M207*100/M205</f>
        <v>12.916666666666666</v>
      </c>
    </row>
    <row r="208" spans="1:22" ht="15" customHeight="1" thickBot="1">
      <c r="A208" s="178"/>
      <c r="B208" s="425" t="s">
        <v>373</v>
      </c>
      <c r="C208" s="375"/>
      <c r="D208" s="375"/>
      <c r="E208" s="375"/>
      <c r="F208" s="375"/>
      <c r="G208" s="426">
        <f>SUM(S171:S179)</f>
        <v>392</v>
      </c>
      <c r="H208" s="378"/>
      <c r="I208" s="378"/>
      <c r="J208" s="378"/>
      <c r="K208" s="378"/>
      <c r="L208" s="379"/>
      <c r="M208" s="185">
        <f>M171+N172+M173+M174+N175+N176+M177+M178+N179</f>
        <v>28</v>
      </c>
      <c r="N208" s="427">
        <f>(G208/G205)*100</f>
        <v>12.009803921568627</v>
      </c>
      <c r="O208" s="428"/>
      <c r="P208" s="428"/>
      <c r="Q208" s="428"/>
      <c r="R208" s="428"/>
      <c r="S208" s="429"/>
      <c r="T208" s="2"/>
      <c r="U208" s="10"/>
      <c r="V208" s="329">
        <f>M208*100/M205</f>
        <v>11.666666666666666</v>
      </c>
    </row>
    <row r="209" spans="1:21" ht="12.75" customHeight="1">
      <c r="A209" s="12"/>
      <c r="B209" s="419" t="s">
        <v>268</v>
      </c>
      <c r="C209" s="420"/>
      <c r="D209" s="420"/>
      <c r="E209" s="420"/>
      <c r="F209" s="420"/>
      <c r="G209" s="420"/>
      <c r="H209" s="420"/>
      <c r="I209" s="420"/>
      <c r="J209" s="420"/>
      <c r="K209" s="420"/>
      <c r="L209" s="420"/>
      <c r="M209" s="420"/>
      <c r="N209" s="420"/>
      <c r="O209" s="420"/>
      <c r="P209" s="420"/>
      <c r="Q209" s="420"/>
      <c r="R209" s="420"/>
      <c r="S209" s="420"/>
      <c r="T209" s="420"/>
      <c r="U209" s="10"/>
    </row>
    <row r="210" spans="1:21" ht="12.75" customHeight="1">
      <c r="A210" s="12"/>
      <c r="B210" s="396" t="s">
        <v>194</v>
      </c>
      <c r="C210" s="396"/>
      <c r="D210" s="396"/>
      <c r="E210" s="396"/>
      <c r="F210" s="396"/>
      <c r="G210" s="396"/>
      <c r="H210" s="396"/>
      <c r="I210" s="396"/>
      <c r="J210" s="396"/>
      <c r="K210" s="396"/>
      <c r="L210" s="396"/>
      <c r="M210" s="396"/>
      <c r="N210" s="396"/>
      <c r="O210" s="396"/>
      <c r="P210" s="396"/>
      <c r="Q210" s="396"/>
      <c r="R210" s="396"/>
      <c r="S210" s="396"/>
      <c r="T210" s="5"/>
      <c r="U210" s="10"/>
    </row>
    <row r="211" spans="1:21" ht="12.75" customHeight="1">
      <c r="A211" s="12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5"/>
      <c r="U211" s="10"/>
    </row>
    <row r="212" spans="1:21" ht="15">
      <c r="A212" s="421" t="s">
        <v>265</v>
      </c>
      <c r="B212" s="421"/>
      <c r="C212" s="421"/>
      <c r="D212" s="421"/>
      <c r="E212" s="421"/>
      <c r="F212" s="421"/>
      <c r="G212" s="421"/>
      <c r="H212" s="421"/>
      <c r="I212" s="421"/>
      <c r="J212" s="421"/>
      <c r="K212" s="421"/>
      <c r="L212" s="421"/>
      <c r="M212" s="421"/>
      <c r="N212" s="421"/>
      <c r="O212" s="421"/>
      <c r="P212" s="421"/>
      <c r="Q212" s="421"/>
      <c r="R212" s="421"/>
      <c r="S212" s="421"/>
      <c r="U212" s="10"/>
    </row>
    <row r="213" spans="1:21" ht="15">
      <c r="A213" s="174"/>
      <c r="B213" s="175" t="s">
        <v>266</v>
      </c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47"/>
      <c r="U213" s="10"/>
    </row>
    <row r="214" spans="1:21" ht="17.25">
      <c r="A214" s="174"/>
      <c r="B214" s="177" t="s">
        <v>267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U214" s="10"/>
    </row>
    <row r="215" spans="1:21" ht="15" customHeight="1">
      <c r="A215" s="10"/>
      <c r="U215" s="12"/>
    </row>
    <row r="216" spans="1:21" ht="15.75">
      <c r="A216" s="10"/>
      <c r="B216" s="389" t="s">
        <v>225</v>
      </c>
      <c r="C216" s="389"/>
      <c r="D216" s="389"/>
      <c r="E216" s="389"/>
      <c r="F216" s="389"/>
      <c r="G216" s="4"/>
      <c r="H216" s="4"/>
      <c r="I216" s="389" t="s">
        <v>234</v>
      </c>
      <c r="J216" s="389"/>
      <c r="K216" s="389"/>
      <c r="L216" s="389"/>
      <c r="M216" s="389"/>
      <c r="N216" s="389"/>
      <c r="O216" s="389"/>
      <c r="P216" s="389"/>
      <c r="Q216" s="389"/>
      <c r="R216" s="389"/>
      <c r="S216" s="389"/>
      <c r="T216" s="389"/>
      <c r="U216" s="12"/>
    </row>
    <row r="217" spans="1:21" ht="15.75">
      <c r="A217" s="10"/>
      <c r="B217" s="399" t="s">
        <v>236</v>
      </c>
      <c r="C217" s="399"/>
      <c r="D217" s="399"/>
      <c r="E217" s="399"/>
      <c r="F217" s="399"/>
      <c r="G217" s="4"/>
      <c r="H217" s="4"/>
      <c r="I217" s="399" t="s">
        <v>235</v>
      </c>
      <c r="J217" s="399"/>
      <c r="K217" s="399"/>
      <c r="L217" s="399"/>
      <c r="M217" s="399"/>
      <c r="N217" s="399"/>
      <c r="O217" s="399"/>
      <c r="P217" s="399"/>
      <c r="Q217" s="399"/>
      <c r="R217" s="399"/>
      <c r="S217" s="399"/>
      <c r="T217" s="399"/>
      <c r="U217" s="12"/>
    </row>
    <row r="218" spans="1:21" ht="12" customHeight="1">
      <c r="A218" s="12"/>
      <c r="B218" s="12"/>
      <c r="C218" s="11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1"/>
      <c r="Q218" s="11"/>
      <c r="R218" s="11"/>
      <c r="S218" s="12"/>
      <c r="T218" s="12"/>
      <c r="U218" s="12"/>
    </row>
    <row r="219" spans="1:21" ht="12.75">
      <c r="A219" s="12"/>
      <c r="B219" s="12"/>
      <c r="C219" s="11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1"/>
      <c r="Q219" s="11"/>
      <c r="R219" s="11"/>
      <c r="S219" s="12"/>
      <c r="T219" s="12"/>
      <c r="U219" s="12"/>
    </row>
    <row r="220" spans="1:21" ht="12.75">
      <c r="A220" s="12"/>
      <c r="B220" s="12"/>
      <c r="C220" s="11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1"/>
      <c r="Q220" s="11"/>
      <c r="R220" s="11"/>
      <c r="S220" s="12"/>
      <c r="T220" s="12"/>
      <c r="U220" s="12"/>
    </row>
    <row r="221" spans="1:21" ht="12.75">
      <c r="A221" s="12"/>
      <c r="B221" s="12"/>
      <c r="C221" s="11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1"/>
      <c r="Q221" s="11"/>
      <c r="R221" s="11"/>
      <c r="S221" s="12"/>
      <c r="T221" s="12"/>
      <c r="U221" s="12"/>
    </row>
    <row r="222" spans="1:21" ht="12.75">
      <c r="A222" s="12"/>
      <c r="B222" s="12"/>
      <c r="C222" s="11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1"/>
      <c r="Q222" s="11"/>
      <c r="R222" s="11"/>
      <c r="S222" s="12"/>
      <c r="T222" s="12"/>
      <c r="U222" s="12"/>
    </row>
    <row r="223" spans="1:21" ht="12.75">
      <c r="A223" s="12"/>
      <c r="B223" s="12"/>
      <c r="C223" s="11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1"/>
      <c r="Q223" s="11"/>
      <c r="R223" s="11"/>
      <c r="S223" s="12"/>
      <c r="T223" s="12"/>
      <c r="U223" s="12"/>
    </row>
    <row r="224" spans="1:21" ht="12.75">
      <c r="A224" s="12"/>
      <c r="B224" s="12"/>
      <c r="C224" s="11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1"/>
      <c r="Q224" s="11"/>
      <c r="R224" s="11"/>
      <c r="S224" s="12"/>
      <c r="T224" s="12"/>
      <c r="U224" s="12"/>
    </row>
    <row r="225" spans="1:21" ht="12.75">
      <c r="A225" s="12"/>
      <c r="B225" s="12"/>
      <c r="C225" s="11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1"/>
      <c r="Q225" s="11"/>
      <c r="R225" s="11"/>
      <c r="S225" s="12"/>
      <c r="T225" s="12"/>
      <c r="U225" s="12"/>
    </row>
    <row r="226" spans="1:21" ht="12.75">
      <c r="A226" s="12"/>
      <c r="B226" s="12"/>
      <c r="C226" s="11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1"/>
      <c r="Q226" s="11"/>
      <c r="R226" s="11"/>
      <c r="S226" s="12"/>
      <c r="T226" s="12"/>
      <c r="U226" s="12"/>
    </row>
    <row r="227" spans="1:21" ht="12.75">
      <c r="A227" s="12"/>
      <c r="B227" s="12"/>
      <c r="C227" s="11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1"/>
      <c r="Q227" s="11"/>
      <c r="R227" s="11"/>
      <c r="S227" s="12"/>
      <c r="T227" s="12"/>
      <c r="U227" s="12"/>
    </row>
    <row r="228" spans="1:21" ht="12.75">
      <c r="A228" s="12"/>
      <c r="B228" s="12"/>
      <c r="C228" s="11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1"/>
      <c r="Q228" s="11"/>
      <c r="R228" s="11"/>
      <c r="S228" s="12"/>
      <c r="T228" s="12"/>
      <c r="U228" s="12"/>
    </row>
    <row r="229" spans="1:21" ht="12.75">
      <c r="A229" s="12"/>
      <c r="B229" s="12"/>
      <c r="C229" s="11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1"/>
      <c r="Q229" s="11"/>
      <c r="R229" s="11"/>
      <c r="S229" s="12"/>
      <c r="T229" s="12"/>
      <c r="U229" s="12"/>
    </row>
    <row r="230" spans="1:21" ht="12.75">
      <c r="A230" s="12"/>
      <c r="B230" s="12"/>
      <c r="C230" s="11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1"/>
      <c r="Q230" s="11"/>
      <c r="R230" s="11"/>
      <c r="S230" s="12"/>
      <c r="T230" s="12"/>
      <c r="U230" s="12"/>
    </row>
    <row r="231" spans="1:21" ht="12.75">
      <c r="A231" s="12"/>
      <c r="B231" s="12"/>
      <c r="C231" s="11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1"/>
      <c r="Q231" s="11"/>
      <c r="R231" s="11"/>
      <c r="S231" s="12"/>
      <c r="T231" s="12"/>
      <c r="U231" s="12"/>
    </row>
    <row r="232" spans="1:21" ht="12.75">
      <c r="A232" s="12"/>
      <c r="B232" s="12"/>
      <c r="C232" s="11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1"/>
      <c r="Q232" s="11"/>
      <c r="R232" s="11"/>
      <c r="S232" s="12"/>
      <c r="T232" s="12"/>
      <c r="U232" s="12"/>
    </row>
    <row r="233" spans="1:21" ht="12.75">
      <c r="A233" s="12"/>
      <c r="B233" s="12"/>
      <c r="C233" s="11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1"/>
      <c r="Q233" s="11"/>
      <c r="R233" s="11"/>
      <c r="S233" s="12"/>
      <c r="T233" s="12"/>
      <c r="U233" s="12"/>
    </row>
    <row r="234" spans="1:21" ht="12.75">
      <c r="A234" s="12"/>
      <c r="B234" s="12"/>
      <c r="C234" s="11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1"/>
      <c r="Q234" s="11"/>
      <c r="R234" s="11"/>
      <c r="S234" s="12"/>
      <c r="T234" s="12"/>
      <c r="U234" s="12"/>
    </row>
    <row r="235" spans="1:21" ht="12.75">
      <c r="A235" s="12"/>
      <c r="B235" s="12"/>
      <c r="C235" s="11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1"/>
      <c r="Q235" s="11"/>
      <c r="R235" s="11"/>
      <c r="S235" s="12"/>
      <c r="T235" s="12"/>
      <c r="U235" s="12"/>
    </row>
    <row r="236" spans="1:21" ht="12.75">
      <c r="A236" s="12"/>
      <c r="B236" s="12"/>
      <c r="C236" s="11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1"/>
      <c r="Q236" s="11"/>
      <c r="R236" s="11"/>
      <c r="S236" s="12"/>
      <c r="T236" s="12"/>
      <c r="U236" s="12"/>
    </row>
    <row r="237" spans="1:21" ht="12.75">
      <c r="A237" s="12"/>
      <c r="B237" s="12"/>
      <c r="C237" s="11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1"/>
      <c r="Q237" s="11"/>
      <c r="R237" s="11"/>
      <c r="S237" s="12"/>
      <c r="T237" s="12"/>
      <c r="U237" s="12"/>
    </row>
    <row r="238" spans="1:21" ht="12.75">
      <c r="A238" s="12"/>
      <c r="B238" s="12"/>
      <c r="C238" s="11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1"/>
      <c r="Q238" s="11"/>
      <c r="R238" s="11"/>
      <c r="S238" s="12"/>
      <c r="T238" s="12"/>
      <c r="U238" s="12"/>
    </row>
    <row r="239" spans="1:21" ht="12.75">
      <c r="A239" s="12"/>
      <c r="B239" s="12"/>
      <c r="C239" s="11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1"/>
      <c r="Q239" s="11"/>
      <c r="R239" s="11"/>
      <c r="S239" s="12"/>
      <c r="T239" s="12"/>
      <c r="U239" s="12"/>
    </row>
    <row r="240" spans="1:21" ht="12.75">
      <c r="A240" s="12"/>
      <c r="B240" s="12"/>
      <c r="C240" s="11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1"/>
      <c r="Q240" s="11"/>
      <c r="R240" s="11"/>
      <c r="S240" s="12"/>
      <c r="T240" s="12"/>
      <c r="U240" s="12"/>
    </row>
    <row r="241" spans="1:21" ht="12.75">
      <c r="A241" s="12"/>
      <c r="B241" s="12"/>
      <c r="C241" s="11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1"/>
      <c r="Q241" s="11"/>
      <c r="R241" s="11"/>
      <c r="S241" s="12"/>
      <c r="T241" s="12"/>
      <c r="U241" s="12"/>
    </row>
    <row r="242" spans="1:21" ht="12.75">
      <c r="A242" s="12"/>
      <c r="B242" s="12"/>
      <c r="C242" s="11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1"/>
      <c r="Q242" s="11"/>
      <c r="R242" s="11"/>
      <c r="S242" s="12"/>
      <c r="T242" s="12"/>
      <c r="U242" s="12"/>
    </row>
    <row r="243" spans="1:21" ht="12.75">
      <c r="A243" s="12"/>
      <c r="B243" s="12"/>
      <c r="C243" s="11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1"/>
      <c r="Q243" s="11"/>
      <c r="R243" s="11"/>
      <c r="S243" s="12"/>
      <c r="T243" s="12"/>
      <c r="U243" s="12"/>
    </row>
    <row r="244" spans="1:21" ht="12.75">
      <c r="A244" s="12"/>
      <c r="B244" s="12"/>
      <c r="C244" s="11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1"/>
      <c r="Q244" s="11"/>
      <c r="R244" s="11"/>
      <c r="S244" s="12"/>
      <c r="T244" s="12"/>
      <c r="U244" s="12"/>
    </row>
    <row r="245" spans="1:21" ht="12.75">
      <c r="A245" s="12"/>
      <c r="B245" s="12"/>
      <c r="C245" s="11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1"/>
      <c r="Q245" s="11"/>
      <c r="R245" s="11"/>
      <c r="S245" s="12"/>
      <c r="T245" s="12"/>
      <c r="U245" s="12"/>
    </row>
    <row r="246" spans="1:21" ht="12.75">
      <c r="A246" s="12"/>
      <c r="B246" s="12"/>
      <c r="C246" s="11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1"/>
      <c r="Q246" s="11"/>
      <c r="R246" s="11"/>
      <c r="S246" s="12"/>
      <c r="T246" s="12"/>
      <c r="U246" s="12"/>
    </row>
    <row r="247" spans="1:21" ht="12.75">
      <c r="A247" s="12"/>
      <c r="B247" s="12"/>
      <c r="C247" s="11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1"/>
      <c r="Q247" s="11"/>
      <c r="R247" s="11"/>
      <c r="S247" s="12"/>
      <c r="T247" s="12"/>
      <c r="U247" s="12"/>
    </row>
    <row r="248" spans="1:21" ht="12.75">
      <c r="A248" s="12"/>
      <c r="B248" s="12"/>
      <c r="C248" s="11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1"/>
      <c r="Q248" s="11"/>
      <c r="R248" s="11"/>
      <c r="S248" s="12"/>
      <c r="T248" s="12"/>
      <c r="U248" s="12"/>
    </row>
    <row r="249" spans="1:21" ht="12.75">
      <c r="A249" s="12"/>
      <c r="B249" s="12"/>
      <c r="C249" s="11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1"/>
      <c r="Q249" s="11"/>
      <c r="R249" s="11"/>
      <c r="S249" s="12"/>
      <c r="T249" s="12"/>
      <c r="U249" s="12"/>
    </row>
    <row r="250" spans="1:21" ht="12.75">
      <c r="A250" s="12"/>
      <c r="B250" s="12"/>
      <c r="C250" s="11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1"/>
      <c r="Q250" s="11"/>
      <c r="R250" s="11"/>
      <c r="S250" s="12"/>
      <c r="T250" s="12"/>
      <c r="U250" s="12"/>
    </row>
    <row r="251" spans="1:21" ht="12.75">
      <c r="A251" s="12"/>
      <c r="B251" s="12"/>
      <c r="C251" s="11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1"/>
      <c r="Q251" s="11"/>
      <c r="R251" s="11"/>
      <c r="S251" s="12"/>
      <c r="T251" s="12"/>
      <c r="U251" s="12"/>
    </row>
    <row r="252" spans="1:21" ht="12.75">
      <c r="A252" s="12"/>
      <c r="B252" s="12"/>
      <c r="C252" s="11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1"/>
      <c r="Q252" s="11"/>
      <c r="R252" s="11"/>
      <c r="S252" s="12"/>
      <c r="T252" s="12"/>
      <c r="U252" s="12"/>
    </row>
    <row r="253" spans="1:21" ht="12.75">
      <c r="A253" s="12"/>
      <c r="B253" s="12"/>
      <c r="C253" s="11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1"/>
      <c r="Q253" s="11"/>
      <c r="R253" s="11"/>
      <c r="S253" s="12"/>
      <c r="T253" s="12"/>
      <c r="U253" s="12"/>
    </row>
    <row r="254" spans="1:21" ht="12.75">
      <c r="A254" s="12"/>
      <c r="B254" s="12"/>
      <c r="C254" s="11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1"/>
      <c r="Q254" s="11"/>
      <c r="R254" s="11"/>
      <c r="S254" s="12"/>
      <c r="T254" s="12"/>
      <c r="U254" s="12"/>
    </row>
    <row r="255" spans="1:21" ht="12.75">
      <c r="A255" s="12"/>
      <c r="B255" s="12"/>
      <c r="C255" s="11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1"/>
      <c r="Q255" s="11"/>
      <c r="R255" s="11"/>
      <c r="S255" s="12"/>
      <c r="T255" s="12"/>
      <c r="U255" s="12"/>
    </row>
    <row r="256" spans="1:21" ht="12.75">
      <c r="A256" s="12"/>
      <c r="B256" s="12"/>
      <c r="C256" s="11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1"/>
      <c r="Q256" s="11"/>
      <c r="R256" s="11"/>
      <c r="S256" s="12"/>
      <c r="T256" s="12"/>
      <c r="U256" s="12"/>
    </row>
    <row r="257" spans="1:21" ht="12.75">
      <c r="A257" s="12"/>
      <c r="B257" s="12"/>
      <c r="C257" s="11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1"/>
      <c r="Q257" s="11"/>
      <c r="R257" s="11"/>
      <c r="S257" s="12"/>
      <c r="T257" s="12"/>
      <c r="U257" s="12"/>
    </row>
    <row r="258" spans="1:21" ht="12.75">
      <c r="A258" s="12"/>
      <c r="B258" s="12"/>
      <c r="C258" s="11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1"/>
      <c r="Q258" s="11"/>
      <c r="R258" s="11"/>
      <c r="S258" s="12"/>
      <c r="T258" s="12"/>
      <c r="U258" s="12"/>
    </row>
    <row r="259" spans="1:21" ht="12.75">
      <c r="A259" s="12"/>
      <c r="B259" s="12"/>
      <c r="C259" s="11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1"/>
      <c r="Q259" s="11"/>
      <c r="R259" s="11"/>
      <c r="S259" s="12"/>
      <c r="T259" s="12"/>
      <c r="U259" s="12"/>
    </row>
    <row r="260" spans="1:21" ht="12.75">
      <c r="A260" s="12"/>
      <c r="B260" s="12"/>
      <c r="C260" s="11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1"/>
      <c r="Q260" s="11"/>
      <c r="R260" s="11"/>
      <c r="S260" s="12"/>
      <c r="T260" s="12"/>
      <c r="U260" s="12"/>
    </row>
    <row r="261" spans="1:21" ht="12.75">
      <c r="A261" s="12"/>
      <c r="B261" s="12"/>
      <c r="C261" s="11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1"/>
      <c r="Q261" s="11"/>
      <c r="R261" s="11"/>
      <c r="S261" s="12"/>
      <c r="T261" s="12"/>
      <c r="U261" s="12"/>
    </row>
    <row r="262" spans="1:21" ht="12.75">
      <c r="A262" s="12"/>
      <c r="B262" s="12"/>
      <c r="C262" s="11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1"/>
      <c r="Q262" s="11"/>
      <c r="R262" s="11"/>
      <c r="S262" s="12"/>
      <c r="T262" s="12"/>
      <c r="U262" s="12"/>
    </row>
    <row r="263" spans="1:21" ht="12.75">
      <c r="A263" s="12"/>
      <c r="B263" s="12"/>
      <c r="C263" s="11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1"/>
      <c r="Q263" s="11"/>
      <c r="R263" s="11"/>
      <c r="S263" s="12"/>
      <c r="T263" s="12"/>
      <c r="U263" s="12"/>
    </row>
    <row r="264" spans="1:21" ht="12.75">
      <c r="A264" s="12"/>
      <c r="B264" s="12"/>
      <c r="C264" s="11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1"/>
      <c r="Q264" s="11"/>
      <c r="R264" s="11"/>
      <c r="S264" s="12"/>
      <c r="T264" s="12"/>
      <c r="U264" s="12"/>
    </row>
    <row r="265" spans="1:21" ht="12.75">
      <c r="A265" s="12"/>
      <c r="B265" s="12"/>
      <c r="C265" s="11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1"/>
      <c r="Q265" s="11"/>
      <c r="R265" s="11"/>
      <c r="S265" s="12"/>
      <c r="T265" s="12"/>
      <c r="U265" s="12"/>
    </row>
    <row r="266" spans="1:21" ht="12.75">
      <c r="A266" s="12"/>
      <c r="B266" s="12"/>
      <c r="C266" s="11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1"/>
      <c r="Q266" s="11"/>
      <c r="R266" s="11"/>
      <c r="S266" s="12"/>
      <c r="T266" s="12"/>
      <c r="U266" s="12"/>
    </row>
    <row r="267" spans="1:21" ht="12.75">
      <c r="A267" s="12"/>
      <c r="B267" s="12"/>
      <c r="C267" s="11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1"/>
      <c r="Q267" s="11"/>
      <c r="R267" s="11"/>
      <c r="S267" s="12"/>
      <c r="T267" s="12"/>
      <c r="U267" s="12"/>
    </row>
    <row r="268" spans="1:21" ht="12.75">
      <c r="A268" s="12"/>
      <c r="B268" s="12"/>
      <c r="C268" s="11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1"/>
      <c r="Q268" s="11"/>
      <c r="R268" s="11"/>
      <c r="S268" s="12"/>
      <c r="T268" s="12"/>
      <c r="U268" s="12"/>
    </row>
    <row r="269" spans="1:21" ht="12.75">
      <c r="A269" s="12"/>
      <c r="B269" s="12"/>
      <c r="C269" s="11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1"/>
      <c r="Q269" s="11"/>
      <c r="R269" s="11"/>
      <c r="S269" s="12"/>
      <c r="T269" s="12"/>
      <c r="U269" s="12"/>
    </row>
    <row r="270" spans="1:21" ht="12.75">
      <c r="A270" s="12"/>
      <c r="B270" s="12"/>
      <c r="C270" s="11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1"/>
      <c r="Q270" s="11"/>
      <c r="R270" s="11"/>
      <c r="S270" s="12"/>
      <c r="T270" s="12"/>
      <c r="U270" s="12"/>
    </row>
    <row r="271" spans="1:21" ht="12.75">
      <c r="A271" s="12"/>
      <c r="B271" s="12"/>
      <c r="C271" s="11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1"/>
      <c r="Q271" s="11"/>
      <c r="R271" s="11"/>
      <c r="S271" s="12"/>
      <c r="T271" s="12"/>
      <c r="U271" s="12"/>
    </row>
    <row r="272" spans="1:21" ht="12.75">
      <c r="A272" s="12"/>
      <c r="B272" s="12"/>
      <c r="C272" s="11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1"/>
      <c r="Q272" s="11"/>
      <c r="R272" s="11"/>
      <c r="S272" s="12"/>
      <c r="T272" s="12"/>
      <c r="U272" s="12"/>
    </row>
    <row r="273" spans="1:21" ht="12.75">
      <c r="A273" s="12"/>
      <c r="B273" s="12"/>
      <c r="C273" s="11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1"/>
      <c r="Q273" s="11"/>
      <c r="R273" s="11"/>
      <c r="S273" s="12"/>
      <c r="T273" s="12"/>
      <c r="U273" s="12"/>
    </row>
    <row r="274" spans="1:21" ht="12.75">
      <c r="A274" s="12"/>
      <c r="B274" s="12"/>
      <c r="C274" s="11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1"/>
      <c r="Q274" s="11"/>
      <c r="R274" s="11"/>
      <c r="S274" s="12"/>
      <c r="T274" s="12"/>
      <c r="U274" s="12"/>
    </row>
    <row r="275" spans="1:21" ht="12.75">
      <c r="A275" s="12"/>
      <c r="B275" s="12"/>
      <c r="C275" s="11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1"/>
      <c r="Q275" s="11"/>
      <c r="R275" s="11"/>
      <c r="S275" s="12"/>
      <c r="T275" s="12"/>
      <c r="U275" s="12"/>
    </row>
    <row r="276" spans="1:21" ht="12.75">
      <c r="A276" s="12"/>
      <c r="B276" s="12"/>
      <c r="C276" s="11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1"/>
      <c r="Q276" s="11"/>
      <c r="R276" s="11"/>
      <c r="S276" s="12"/>
      <c r="T276" s="12"/>
      <c r="U276" s="12"/>
    </row>
    <row r="277" spans="1:21" ht="12.75">
      <c r="A277" s="12"/>
      <c r="B277" s="12"/>
      <c r="C277" s="11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1"/>
      <c r="Q277" s="11"/>
      <c r="R277" s="11"/>
      <c r="S277" s="12"/>
      <c r="T277" s="12"/>
      <c r="U277" s="12"/>
    </row>
    <row r="278" spans="1:21" ht="12.75">
      <c r="A278" s="12"/>
      <c r="B278" s="12"/>
      <c r="C278" s="11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1"/>
      <c r="Q278" s="11"/>
      <c r="R278" s="11"/>
      <c r="S278" s="12"/>
      <c r="T278" s="12"/>
      <c r="U278" s="12"/>
    </row>
    <row r="279" spans="1:21" ht="12.75">
      <c r="A279" s="12"/>
      <c r="B279" s="12"/>
      <c r="C279" s="11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1"/>
      <c r="Q279" s="11"/>
      <c r="R279" s="11"/>
      <c r="S279" s="12"/>
      <c r="T279" s="12"/>
      <c r="U279" s="12"/>
    </row>
    <row r="280" spans="1:21" ht="12.75">
      <c r="A280" s="12"/>
      <c r="B280" s="12"/>
      <c r="C280" s="11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1"/>
      <c r="Q280" s="11"/>
      <c r="R280" s="11"/>
      <c r="S280" s="12"/>
      <c r="T280" s="12"/>
      <c r="U280" s="12"/>
    </row>
    <row r="281" spans="1:21" ht="12.75">
      <c r="A281" s="12"/>
      <c r="B281" s="12"/>
      <c r="C281" s="11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1"/>
      <c r="Q281" s="11"/>
      <c r="R281" s="11"/>
      <c r="S281" s="12"/>
      <c r="T281" s="12"/>
      <c r="U281" s="12"/>
    </row>
    <row r="282" spans="1:21" ht="12.75">
      <c r="A282" s="12"/>
      <c r="B282" s="12"/>
      <c r="C282" s="11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1"/>
      <c r="Q282" s="11"/>
      <c r="R282" s="11"/>
      <c r="S282" s="12"/>
      <c r="T282" s="12"/>
      <c r="U282" s="12"/>
    </row>
    <row r="283" spans="1:21" ht="12.75">
      <c r="A283" s="12"/>
      <c r="B283" s="12"/>
      <c r="C283" s="11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1"/>
      <c r="Q283" s="11"/>
      <c r="R283" s="11"/>
      <c r="S283" s="12"/>
      <c r="T283" s="12"/>
      <c r="U283" s="12"/>
    </row>
    <row r="284" spans="1:21" ht="12.75">
      <c r="A284" s="12"/>
      <c r="B284" s="12"/>
      <c r="C284" s="11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1"/>
      <c r="Q284" s="11"/>
      <c r="R284" s="11"/>
      <c r="S284" s="12"/>
      <c r="T284" s="12"/>
      <c r="U284" s="12"/>
    </row>
    <row r="285" spans="1:21" ht="12.75">
      <c r="A285" s="12"/>
      <c r="B285" s="12"/>
      <c r="C285" s="11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1"/>
      <c r="Q285" s="11"/>
      <c r="R285" s="11"/>
      <c r="S285" s="12"/>
      <c r="T285" s="12"/>
      <c r="U285" s="12"/>
    </row>
    <row r="286" spans="1:21" ht="12.75">
      <c r="A286" s="12"/>
      <c r="B286" s="12"/>
      <c r="C286" s="11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1"/>
      <c r="Q286" s="11"/>
      <c r="R286" s="11"/>
      <c r="S286" s="12"/>
      <c r="T286" s="12"/>
      <c r="U286" s="12"/>
    </row>
    <row r="287" spans="1:21" ht="12.75">
      <c r="A287" s="12"/>
      <c r="B287" s="12"/>
      <c r="C287" s="11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1"/>
      <c r="Q287" s="11"/>
      <c r="R287" s="11"/>
      <c r="S287" s="12"/>
      <c r="T287" s="12"/>
      <c r="U287" s="12"/>
    </row>
    <row r="288" spans="1:21" ht="12.75">
      <c r="A288" s="12"/>
      <c r="B288" s="12"/>
      <c r="C288" s="11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1"/>
      <c r="Q288" s="11"/>
      <c r="R288" s="11"/>
      <c r="S288" s="12"/>
      <c r="T288" s="12"/>
      <c r="U288" s="12"/>
    </row>
    <row r="289" spans="1:21" ht="12.75">
      <c r="A289" s="12"/>
      <c r="B289" s="12"/>
      <c r="C289" s="11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1"/>
      <c r="Q289" s="11"/>
      <c r="R289" s="11"/>
      <c r="S289" s="12"/>
      <c r="T289" s="12"/>
      <c r="U289" s="12"/>
    </row>
    <row r="290" spans="1:21" ht="12.75">
      <c r="A290" s="12"/>
      <c r="B290" s="12"/>
      <c r="C290" s="11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1"/>
      <c r="Q290" s="11"/>
      <c r="R290" s="11"/>
      <c r="S290" s="12"/>
      <c r="T290" s="12"/>
      <c r="U290" s="12"/>
    </row>
    <row r="291" spans="1:21" ht="12.75">
      <c r="A291" s="12"/>
      <c r="B291" s="12"/>
      <c r="C291" s="11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1"/>
      <c r="Q291" s="11"/>
      <c r="R291" s="11"/>
      <c r="S291" s="12"/>
      <c r="T291" s="12"/>
      <c r="U291" s="12"/>
    </row>
    <row r="292" spans="1:21" ht="12.75">
      <c r="A292" s="12"/>
      <c r="B292" s="12"/>
      <c r="C292" s="11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1"/>
      <c r="Q292" s="11"/>
      <c r="R292" s="11"/>
      <c r="S292" s="12"/>
      <c r="T292" s="12"/>
      <c r="U292" s="12"/>
    </row>
    <row r="293" spans="1:21" ht="12.75">
      <c r="A293" s="12"/>
      <c r="B293" s="12"/>
      <c r="C293" s="11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1"/>
      <c r="Q293" s="11"/>
      <c r="R293" s="11"/>
      <c r="S293" s="12"/>
      <c r="T293" s="12"/>
      <c r="U293" s="12"/>
    </row>
    <row r="294" spans="1:21" ht="12.75">
      <c r="A294" s="12"/>
      <c r="B294" s="12"/>
      <c r="C294" s="11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1"/>
      <c r="Q294" s="11"/>
      <c r="R294" s="11"/>
      <c r="S294" s="12"/>
      <c r="T294" s="12"/>
      <c r="U294" s="12"/>
    </row>
    <row r="295" spans="1:21" ht="12.75">
      <c r="A295" s="12"/>
      <c r="B295" s="12"/>
      <c r="C295" s="11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1"/>
      <c r="Q295" s="11"/>
      <c r="R295" s="11"/>
      <c r="S295" s="12"/>
      <c r="T295" s="12"/>
      <c r="U295" s="12"/>
    </row>
    <row r="296" spans="1:21" ht="12.75">
      <c r="A296" s="12"/>
      <c r="B296" s="12"/>
      <c r="C296" s="11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1"/>
      <c r="Q296" s="11"/>
      <c r="R296" s="11"/>
      <c r="S296" s="12"/>
      <c r="T296" s="12"/>
      <c r="U296" s="12"/>
    </row>
    <row r="297" spans="1:21" ht="12.75">
      <c r="A297" s="12"/>
      <c r="B297" s="12"/>
      <c r="C297" s="11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1"/>
      <c r="Q297" s="11"/>
      <c r="R297" s="11"/>
      <c r="S297" s="12"/>
      <c r="T297" s="12"/>
      <c r="U297" s="12"/>
    </row>
    <row r="298" spans="1:21" ht="12.75">
      <c r="A298" s="12"/>
      <c r="B298" s="12"/>
      <c r="C298" s="11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1"/>
      <c r="Q298" s="11"/>
      <c r="R298" s="11"/>
      <c r="S298" s="12"/>
      <c r="T298" s="12"/>
      <c r="U298" s="12"/>
    </row>
    <row r="299" spans="1:21" ht="12.75">
      <c r="A299" s="12"/>
      <c r="B299" s="12"/>
      <c r="C299" s="11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1"/>
      <c r="Q299" s="11"/>
      <c r="R299" s="11"/>
      <c r="S299" s="12"/>
      <c r="T299" s="12"/>
      <c r="U299" s="12"/>
    </row>
    <row r="300" spans="1:21" ht="12.75">
      <c r="A300" s="12"/>
      <c r="B300" s="12"/>
      <c r="C300" s="11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1"/>
      <c r="Q300" s="11"/>
      <c r="R300" s="11"/>
      <c r="S300" s="12"/>
      <c r="T300" s="12"/>
      <c r="U300" s="12"/>
    </row>
    <row r="301" spans="1:21" ht="12.75">
      <c r="A301" s="12"/>
      <c r="B301" s="12"/>
      <c r="C301" s="11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1"/>
      <c r="Q301" s="11"/>
      <c r="R301" s="11"/>
      <c r="S301" s="12"/>
      <c r="T301" s="12"/>
      <c r="U301" s="12"/>
    </row>
    <row r="302" spans="1:21" ht="12.75">
      <c r="A302" s="12"/>
      <c r="B302" s="12"/>
      <c r="C302" s="11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1"/>
      <c r="Q302" s="11"/>
      <c r="R302" s="11"/>
      <c r="S302" s="12"/>
      <c r="T302" s="12"/>
      <c r="U302" s="12"/>
    </row>
    <row r="303" spans="1:21" ht="12.75">
      <c r="A303" s="12"/>
      <c r="B303" s="12"/>
      <c r="C303" s="11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1"/>
      <c r="Q303" s="11"/>
      <c r="R303" s="11"/>
      <c r="S303" s="12"/>
      <c r="T303" s="12"/>
      <c r="U303" s="12"/>
    </row>
    <row r="304" spans="1:21" ht="12.75">
      <c r="A304" s="12"/>
      <c r="B304" s="12"/>
      <c r="C304" s="11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1"/>
      <c r="Q304" s="11"/>
      <c r="R304" s="11"/>
      <c r="S304" s="12"/>
      <c r="T304" s="12"/>
      <c r="U304" s="12"/>
    </row>
    <row r="305" spans="1:21" ht="12.75">
      <c r="A305" s="12"/>
      <c r="B305" s="12"/>
      <c r="C305" s="11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1"/>
      <c r="Q305" s="11"/>
      <c r="R305" s="11"/>
      <c r="S305" s="12"/>
      <c r="T305" s="12"/>
      <c r="U305" s="12"/>
    </row>
    <row r="306" spans="1:21" ht="12.75">
      <c r="A306" s="12"/>
      <c r="B306" s="12"/>
      <c r="C306" s="11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1"/>
      <c r="Q306" s="11"/>
      <c r="R306" s="11"/>
      <c r="S306" s="12"/>
      <c r="T306" s="12"/>
      <c r="U306" s="12"/>
    </row>
    <row r="307" spans="1:21" ht="12.75">
      <c r="A307" s="12"/>
      <c r="B307" s="12"/>
      <c r="C307" s="11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1"/>
      <c r="Q307" s="11"/>
      <c r="R307" s="11"/>
      <c r="S307" s="12"/>
      <c r="T307" s="12"/>
      <c r="U307" s="12"/>
    </row>
    <row r="308" spans="1:21" ht="12.75">
      <c r="A308" s="12"/>
      <c r="B308" s="12"/>
      <c r="C308" s="11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1"/>
      <c r="Q308" s="11"/>
      <c r="R308" s="11"/>
      <c r="S308" s="12"/>
      <c r="T308" s="12"/>
      <c r="U308" s="12"/>
    </row>
    <row r="309" spans="1:21" ht="12.75">
      <c r="A309" s="12"/>
      <c r="B309" s="12"/>
      <c r="C309" s="11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1"/>
      <c r="Q309" s="11"/>
      <c r="R309" s="11"/>
      <c r="S309" s="12"/>
      <c r="T309" s="12"/>
      <c r="U309" s="12"/>
    </row>
    <row r="310" spans="1:21" ht="12.75">
      <c r="A310" s="12"/>
      <c r="B310" s="12"/>
      <c r="C310" s="11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1"/>
      <c r="Q310" s="11"/>
      <c r="R310" s="11"/>
      <c r="S310" s="12"/>
      <c r="T310" s="12"/>
      <c r="U310" s="12"/>
    </row>
    <row r="311" spans="1:21" ht="12.75">
      <c r="A311" s="12"/>
      <c r="B311" s="12"/>
      <c r="C311" s="11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1"/>
      <c r="Q311" s="11"/>
      <c r="R311" s="11"/>
      <c r="S311" s="12"/>
      <c r="T311" s="12"/>
      <c r="U311" s="12"/>
    </row>
    <row r="312" spans="1:21" ht="12.75">
      <c r="A312" s="12"/>
      <c r="B312" s="12"/>
      <c r="C312" s="11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1"/>
      <c r="Q312" s="11"/>
      <c r="R312" s="11"/>
      <c r="S312" s="12"/>
      <c r="T312" s="12"/>
      <c r="U312" s="12"/>
    </row>
    <row r="313" spans="1:21" ht="12.75">
      <c r="A313" s="12"/>
      <c r="B313" s="12"/>
      <c r="C313" s="11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1"/>
      <c r="Q313" s="11"/>
      <c r="R313" s="11"/>
      <c r="S313" s="12"/>
      <c r="T313" s="12"/>
      <c r="U313" s="12"/>
    </row>
    <row r="314" spans="1:21" ht="12.75">
      <c r="A314" s="12"/>
      <c r="B314" s="12"/>
      <c r="C314" s="11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1"/>
      <c r="Q314" s="11"/>
      <c r="R314" s="11"/>
      <c r="S314" s="12"/>
      <c r="T314" s="12"/>
      <c r="U314" s="12"/>
    </row>
    <row r="315" spans="1:21" ht="12.75">
      <c r="A315" s="12"/>
      <c r="B315" s="12"/>
      <c r="C315" s="11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1"/>
      <c r="Q315" s="11"/>
      <c r="R315" s="11"/>
      <c r="S315" s="12"/>
      <c r="T315" s="12"/>
      <c r="U315" s="12"/>
    </row>
    <row r="316" spans="1:21" ht="12.75">
      <c r="A316" s="12"/>
      <c r="B316" s="12"/>
      <c r="C316" s="11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1"/>
      <c r="Q316" s="11"/>
      <c r="R316" s="11"/>
      <c r="S316" s="12"/>
      <c r="T316" s="12"/>
      <c r="U316" s="12"/>
    </row>
    <row r="317" spans="1:21" ht="12.75">
      <c r="A317" s="12"/>
      <c r="B317" s="12"/>
      <c r="C317" s="11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1"/>
      <c r="Q317" s="11"/>
      <c r="R317" s="11"/>
      <c r="S317" s="12"/>
      <c r="T317" s="12"/>
      <c r="U317" s="12"/>
    </row>
    <row r="318" spans="1:21" ht="12.75">
      <c r="A318" s="12"/>
      <c r="B318" s="12"/>
      <c r="C318" s="11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1"/>
      <c r="Q318" s="11"/>
      <c r="R318" s="11"/>
      <c r="S318" s="12"/>
      <c r="T318" s="12"/>
      <c r="U318" s="12"/>
    </row>
    <row r="319" spans="1:21" ht="12.75">
      <c r="A319" s="12"/>
      <c r="B319" s="12"/>
      <c r="C319" s="11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1"/>
      <c r="Q319" s="11"/>
      <c r="R319" s="11"/>
      <c r="S319" s="12"/>
      <c r="T319" s="12"/>
      <c r="U319" s="12"/>
    </row>
    <row r="320" spans="1:21" ht="12.75">
      <c r="A320" s="12"/>
      <c r="B320" s="12"/>
      <c r="C320" s="11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1"/>
      <c r="Q320" s="11"/>
      <c r="R320" s="11"/>
      <c r="S320" s="12"/>
      <c r="T320" s="12"/>
      <c r="U320" s="12"/>
    </row>
    <row r="321" spans="1:21" ht="12.75">
      <c r="A321" s="12"/>
      <c r="B321" s="12"/>
      <c r="C321" s="11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1"/>
      <c r="Q321" s="11"/>
      <c r="R321" s="11"/>
      <c r="S321" s="12"/>
      <c r="T321" s="12"/>
      <c r="U321" s="12"/>
    </row>
    <row r="322" spans="1:21" ht="12.75">
      <c r="A322" s="12"/>
      <c r="B322" s="12"/>
      <c r="C322" s="11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1"/>
      <c r="Q322" s="11"/>
      <c r="R322" s="11"/>
      <c r="S322" s="12"/>
      <c r="T322" s="12"/>
      <c r="U322" s="12"/>
    </row>
    <row r="323" spans="1:21" ht="12.75">
      <c r="A323" s="12"/>
      <c r="B323" s="12"/>
      <c r="C323" s="11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1"/>
      <c r="Q323" s="11"/>
      <c r="R323" s="11"/>
      <c r="S323" s="12"/>
      <c r="T323" s="12"/>
      <c r="U323" s="12"/>
    </row>
    <row r="324" spans="1:21" ht="12.75">
      <c r="A324" s="12"/>
      <c r="B324" s="12"/>
      <c r="C324" s="11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1"/>
      <c r="Q324" s="11"/>
      <c r="R324" s="11"/>
      <c r="S324" s="12"/>
      <c r="T324" s="12"/>
      <c r="U324" s="12"/>
    </row>
    <row r="325" spans="1:21" ht="12.75">
      <c r="A325" s="12"/>
      <c r="B325" s="12"/>
      <c r="C325" s="11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1"/>
      <c r="Q325" s="11"/>
      <c r="R325" s="11"/>
      <c r="S325" s="12"/>
      <c r="T325" s="12"/>
      <c r="U325" s="12"/>
    </row>
    <row r="326" spans="1:21" ht="12.75">
      <c r="A326" s="12"/>
      <c r="B326" s="12"/>
      <c r="C326" s="11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1"/>
      <c r="Q326" s="11"/>
      <c r="R326" s="11"/>
      <c r="S326" s="12"/>
      <c r="T326" s="12"/>
      <c r="U326" s="12"/>
    </row>
    <row r="327" spans="1:21" ht="12.75">
      <c r="A327" s="12"/>
      <c r="B327" s="12"/>
      <c r="C327" s="11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1"/>
      <c r="Q327" s="11"/>
      <c r="R327" s="11"/>
      <c r="S327" s="12"/>
      <c r="T327" s="12"/>
      <c r="U327" s="12"/>
    </row>
    <row r="328" spans="1:21" ht="12.75">
      <c r="A328" s="12"/>
      <c r="B328" s="12"/>
      <c r="C328" s="11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1"/>
      <c r="Q328" s="11"/>
      <c r="R328" s="11"/>
      <c r="S328" s="12"/>
      <c r="T328" s="12"/>
      <c r="U328" s="12"/>
    </row>
    <row r="329" spans="1:21" ht="12.75">
      <c r="A329" s="12"/>
      <c r="B329" s="12"/>
      <c r="C329" s="11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1"/>
      <c r="Q329" s="11"/>
      <c r="R329" s="11"/>
      <c r="S329" s="12"/>
      <c r="T329" s="12"/>
      <c r="U329" s="12"/>
    </row>
    <row r="330" spans="1:21" ht="12.75">
      <c r="A330" s="12"/>
      <c r="B330" s="12"/>
      <c r="C330" s="11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1"/>
      <c r="Q330" s="11"/>
      <c r="R330" s="11"/>
      <c r="S330" s="12"/>
      <c r="T330" s="12"/>
      <c r="U330" s="12"/>
    </row>
    <row r="331" spans="1:21" ht="12.75">
      <c r="A331" s="12"/>
      <c r="B331" s="12"/>
      <c r="C331" s="11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1"/>
      <c r="Q331" s="11"/>
      <c r="R331" s="11"/>
      <c r="S331" s="12"/>
      <c r="T331" s="12"/>
      <c r="U331" s="12"/>
    </row>
    <row r="332" spans="1:21" ht="12.75">
      <c r="A332" s="12"/>
      <c r="B332" s="12"/>
      <c r="C332" s="11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1"/>
      <c r="Q332" s="11"/>
      <c r="R332" s="11"/>
      <c r="S332" s="12"/>
      <c r="T332" s="12"/>
      <c r="U332" s="12"/>
    </row>
    <row r="333" spans="1:21" ht="12.75">
      <c r="A333" s="12"/>
      <c r="B333" s="12"/>
      <c r="C333" s="11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1"/>
      <c r="Q333" s="11"/>
      <c r="R333" s="11"/>
      <c r="S333" s="12"/>
      <c r="T333" s="12"/>
      <c r="U333" s="12"/>
    </row>
    <row r="334" spans="1:21" ht="12.75">
      <c r="A334" s="12"/>
      <c r="B334" s="12"/>
      <c r="C334" s="11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1"/>
      <c r="Q334" s="11"/>
      <c r="R334" s="11"/>
      <c r="S334" s="12"/>
      <c r="T334" s="12"/>
      <c r="U334" s="12"/>
    </row>
    <row r="335" spans="1:21" ht="12.75">
      <c r="A335" s="12"/>
      <c r="B335" s="12"/>
      <c r="C335" s="11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1"/>
      <c r="Q335" s="11"/>
      <c r="R335" s="11"/>
      <c r="S335" s="12"/>
      <c r="T335" s="12"/>
      <c r="U335" s="12"/>
    </row>
    <row r="336" spans="1:21" ht="12.75">
      <c r="A336" s="12"/>
      <c r="B336" s="12"/>
      <c r="C336" s="11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1"/>
      <c r="Q336" s="11"/>
      <c r="R336" s="11"/>
      <c r="S336" s="12"/>
      <c r="T336" s="12"/>
      <c r="U336" s="12"/>
    </row>
    <row r="337" spans="1:21" ht="12.75">
      <c r="A337" s="12"/>
      <c r="B337" s="12"/>
      <c r="C337" s="11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1"/>
      <c r="Q337" s="11"/>
      <c r="R337" s="11"/>
      <c r="S337" s="12"/>
      <c r="T337" s="12"/>
      <c r="U337" s="12"/>
    </row>
    <row r="338" spans="1:21" ht="12.75">
      <c r="A338" s="12"/>
      <c r="B338" s="12"/>
      <c r="C338" s="11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1"/>
      <c r="Q338" s="11"/>
      <c r="R338" s="11"/>
      <c r="S338" s="12"/>
      <c r="T338" s="12"/>
      <c r="U338" s="12"/>
    </row>
    <row r="339" spans="1:21" ht="12.75">
      <c r="A339" s="12"/>
      <c r="B339" s="12"/>
      <c r="C339" s="11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1"/>
      <c r="Q339" s="11"/>
      <c r="R339" s="11"/>
      <c r="S339" s="12"/>
      <c r="T339" s="12"/>
      <c r="U339" s="12"/>
    </row>
    <row r="340" spans="1:21" ht="12.75">
      <c r="A340" s="12"/>
      <c r="B340" s="12"/>
      <c r="C340" s="11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1"/>
      <c r="Q340" s="11"/>
      <c r="R340" s="11"/>
      <c r="S340" s="12"/>
      <c r="T340" s="12"/>
      <c r="U340" s="12"/>
    </row>
    <row r="341" spans="1:21" ht="12.75">
      <c r="A341" s="12"/>
      <c r="B341" s="12"/>
      <c r="C341" s="11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1"/>
      <c r="Q341" s="11"/>
      <c r="R341" s="11"/>
      <c r="S341" s="12"/>
      <c r="T341" s="12"/>
      <c r="U341" s="12"/>
    </row>
    <row r="342" spans="1:21" ht="12.75">
      <c r="A342" s="12"/>
      <c r="B342" s="12"/>
      <c r="C342" s="11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1"/>
      <c r="Q342" s="11"/>
      <c r="R342" s="11"/>
      <c r="S342" s="12"/>
      <c r="T342" s="12"/>
      <c r="U342" s="12"/>
    </row>
    <row r="343" spans="1:21" ht="12.75">
      <c r="A343" s="12"/>
      <c r="B343" s="12"/>
      <c r="C343" s="11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1"/>
      <c r="Q343" s="11"/>
      <c r="R343" s="11"/>
      <c r="S343" s="12"/>
      <c r="T343" s="12"/>
      <c r="U343" s="12"/>
    </row>
    <row r="344" spans="1:21" ht="12.75">
      <c r="A344" s="12"/>
      <c r="B344" s="12"/>
      <c r="C344" s="11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1"/>
      <c r="Q344" s="11"/>
      <c r="R344" s="11"/>
      <c r="S344" s="12"/>
      <c r="T344" s="12"/>
      <c r="U344" s="12"/>
    </row>
    <row r="345" spans="1:21" ht="12.75">
      <c r="A345" s="12"/>
      <c r="B345" s="12"/>
      <c r="C345" s="11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1"/>
      <c r="Q345" s="11"/>
      <c r="R345" s="11"/>
      <c r="S345" s="12"/>
      <c r="T345" s="12"/>
      <c r="U345" s="12"/>
    </row>
    <row r="346" spans="1:21" ht="12.75">
      <c r="A346" s="12"/>
      <c r="B346" s="12"/>
      <c r="C346" s="11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1"/>
      <c r="Q346" s="11"/>
      <c r="R346" s="11"/>
      <c r="S346" s="12"/>
      <c r="T346" s="12"/>
      <c r="U346" s="12"/>
    </row>
    <row r="347" spans="1:21" ht="12.75">
      <c r="A347" s="12"/>
      <c r="B347" s="12"/>
      <c r="C347" s="11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1"/>
      <c r="Q347" s="11"/>
      <c r="R347" s="11"/>
      <c r="S347" s="12"/>
      <c r="T347" s="12"/>
      <c r="U347" s="12"/>
    </row>
    <row r="348" spans="1:21" ht="12.75">
      <c r="A348" s="12"/>
      <c r="B348" s="12"/>
      <c r="C348" s="11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1"/>
      <c r="Q348" s="11"/>
      <c r="R348" s="11"/>
      <c r="S348" s="12"/>
      <c r="T348" s="12"/>
      <c r="U348" s="12"/>
    </row>
    <row r="349" spans="1:21" ht="12.75">
      <c r="A349" s="12"/>
      <c r="B349" s="12"/>
      <c r="C349" s="11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1"/>
      <c r="Q349" s="11"/>
      <c r="R349" s="11"/>
      <c r="S349" s="12"/>
      <c r="T349" s="12"/>
      <c r="U349" s="12"/>
    </row>
    <row r="350" spans="1:21" ht="12.75">
      <c r="A350" s="12"/>
      <c r="B350" s="12"/>
      <c r="C350" s="11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1"/>
      <c r="Q350" s="11"/>
      <c r="R350" s="11"/>
      <c r="S350" s="12"/>
      <c r="T350" s="12"/>
      <c r="U350" s="12"/>
    </row>
    <row r="351" spans="1:21" ht="12.75">
      <c r="A351" s="12"/>
      <c r="B351" s="12"/>
      <c r="C351" s="11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1"/>
      <c r="Q351" s="11"/>
      <c r="R351" s="11"/>
      <c r="S351" s="12"/>
      <c r="T351" s="12"/>
      <c r="U351" s="12"/>
    </row>
    <row r="352" spans="1:21" ht="12.75">
      <c r="A352" s="12"/>
      <c r="B352" s="12"/>
      <c r="C352" s="11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1"/>
      <c r="Q352" s="11"/>
      <c r="R352" s="11"/>
      <c r="S352" s="12"/>
      <c r="T352" s="12"/>
      <c r="U352" s="12"/>
    </row>
    <row r="353" spans="1:21" ht="12.75">
      <c r="A353" s="12"/>
      <c r="B353" s="12"/>
      <c r="C353" s="11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1"/>
      <c r="Q353" s="11"/>
      <c r="R353" s="11"/>
      <c r="S353" s="12"/>
      <c r="T353" s="12"/>
      <c r="U353" s="12"/>
    </row>
    <row r="354" spans="1:21" ht="12.75">
      <c r="A354" s="12"/>
      <c r="B354" s="12"/>
      <c r="C354" s="11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1"/>
      <c r="Q354" s="11"/>
      <c r="R354" s="11"/>
      <c r="S354" s="12"/>
      <c r="T354" s="12"/>
      <c r="U354" s="12"/>
    </row>
    <row r="355" spans="1:21" ht="12.75">
      <c r="A355" s="12"/>
      <c r="B355" s="12"/>
      <c r="C355" s="11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1"/>
      <c r="Q355" s="11"/>
      <c r="R355" s="11"/>
      <c r="S355" s="12"/>
      <c r="T355" s="12"/>
      <c r="U355" s="12"/>
    </row>
    <row r="356" spans="1:21" ht="12.75">
      <c r="A356" s="12"/>
      <c r="B356" s="12"/>
      <c r="C356" s="11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1"/>
      <c r="Q356" s="11"/>
      <c r="R356" s="11"/>
      <c r="S356" s="12"/>
      <c r="T356" s="12"/>
      <c r="U356" s="12"/>
    </row>
    <row r="357" spans="1:21" ht="12.75">
      <c r="A357" s="12"/>
      <c r="B357" s="12"/>
      <c r="C357" s="11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1"/>
      <c r="Q357" s="11"/>
      <c r="R357" s="11"/>
      <c r="S357" s="12"/>
      <c r="T357" s="12"/>
      <c r="U357" s="12"/>
    </row>
    <row r="358" spans="1:21" ht="12.75">
      <c r="A358" s="12"/>
      <c r="B358" s="12"/>
      <c r="C358" s="11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1"/>
      <c r="Q358" s="11"/>
      <c r="R358" s="11"/>
      <c r="S358" s="12"/>
      <c r="T358" s="12"/>
      <c r="U358" s="12"/>
    </row>
    <row r="359" spans="1:21" ht="12.75">
      <c r="A359" s="12"/>
      <c r="B359" s="12"/>
      <c r="C359" s="11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1"/>
      <c r="Q359" s="11"/>
      <c r="R359" s="11"/>
      <c r="S359" s="12"/>
      <c r="T359" s="12"/>
      <c r="U359" s="12"/>
    </row>
    <row r="360" spans="1:21" ht="12.75">
      <c r="A360" s="12"/>
      <c r="B360" s="12"/>
      <c r="C360" s="11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1"/>
      <c r="Q360" s="11"/>
      <c r="R360" s="11"/>
      <c r="S360" s="12"/>
      <c r="T360" s="12"/>
      <c r="U360" s="12"/>
    </row>
    <row r="361" spans="1:21" ht="12.75">
      <c r="A361" s="12"/>
      <c r="B361" s="12"/>
      <c r="C361" s="11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1"/>
      <c r="Q361" s="11"/>
      <c r="R361" s="11"/>
      <c r="S361" s="12"/>
      <c r="T361" s="12"/>
      <c r="U361" s="12"/>
    </row>
    <row r="362" spans="1:21" ht="12.75">
      <c r="A362" s="12"/>
      <c r="B362" s="12"/>
      <c r="C362" s="11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1"/>
      <c r="Q362" s="11"/>
      <c r="R362" s="11"/>
      <c r="S362" s="12"/>
      <c r="T362" s="12"/>
      <c r="U362" s="12"/>
    </row>
    <row r="363" spans="1:21" ht="12.75">
      <c r="A363" s="12"/>
      <c r="B363" s="12"/>
      <c r="C363" s="11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1"/>
      <c r="Q363" s="11"/>
      <c r="R363" s="11"/>
      <c r="S363" s="12"/>
      <c r="T363" s="12"/>
      <c r="U363" s="12"/>
    </row>
    <row r="364" spans="1:21" ht="12.75">
      <c r="A364" s="12"/>
      <c r="B364" s="12"/>
      <c r="C364" s="11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1"/>
      <c r="Q364" s="11"/>
      <c r="R364" s="11"/>
      <c r="S364" s="12"/>
      <c r="T364" s="12"/>
      <c r="U364" s="12"/>
    </row>
    <row r="365" spans="1:21" ht="12.75">
      <c r="A365" s="12"/>
      <c r="B365" s="12"/>
      <c r="C365" s="11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1"/>
      <c r="Q365" s="11"/>
      <c r="R365" s="11"/>
      <c r="S365" s="12"/>
      <c r="T365" s="12"/>
      <c r="U365" s="12"/>
    </row>
    <row r="366" spans="1:21" ht="12.75">
      <c r="A366" s="12"/>
      <c r="B366" s="12"/>
      <c r="C366" s="11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1"/>
      <c r="Q366" s="11"/>
      <c r="R366" s="11"/>
      <c r="S366" s="12"/>
      <c r="T366" s="12"/>
      <c r="U366" s="12"/>
    </row>
    <row r="367" spans="1:21" ht="12.75">
      <c r="A367" s="12"/>
      <c r="B367" s="12"/>
      <c r="C367" s="11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1"/>
      <c r="Q367" s="11"/>
      <c r="R367" s="11"/>
      <c r="S367" s="12"/>
      <c r="T367" s="12"/>
      <c r="U367" s="12"/>
    </row>
    <row r="368" spans="1:21" ht="12.75">
      <c r="A368" s="12"/>
      <c r="B368" s="12"/>
      <c r="C368" s="11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1"/>
      <c r="Q368" s="11"/>
      <c r="R368" s="11"/>
      <c r="S368" s="12"/>
      <c r="T368" s="12"/>
      <c r="U368" s="12"/>
    </row>
    <row r="369" spans="1:21" ht="12.75">
      <c r="A369" s="12"/>
      <c r="B369" s="12"/>
      <c r="C369" s="11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1"/>
      <c r="Q369" s="11"/>
      <c r="R369" s="11"/>
      <c r="S369" s="12"/>
      <c r="T369" s="12"/>
      <c r="U369" s="12"/>
    </row>
    <row r="370" spans="1:21" ht="12.75">
      <c r="A370" s="12"/>
      <c r="B370" s="12"/>
      <c r="C370" s="11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1"/>
      <c r="Q370" s="11"/>
      <c r="R370" s="11"/>
      <c r="S370" s="12"/>
      <c r="T370" s="12"/>
      <c r="U370" s="12"/>
    </row>
    <row r="371" spans="1:21" ht="12.75">
      <c r="A371" s="12"/>
      <c r="B371" s="12"/>
      <c r="C371" s="11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1"/>
      <c r="Q371" s="11"/>
      <c r="R371" s="11"/>
      <c r="S371" s="12"/>
      <c r="T371" s="12"/>
      <c r="U371" s="12"/>
    </row>
    <row r="372" spans="1:21" ht="12.75">
      <c r="A372" s="12"/>
      <c r="B372" s="12"/>
      <c r="C372" s="11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1"/>
      <c r="Q372" s="11"/>
      <c r="R372" s="11"/>
      <c r="S372" s="12"/>
      <c r="T372" s="12"/>
      <c r="U372" s="12"/>
    </row>
    <row r="373" spans="1:21" ht="12.75">
      <c r="A373" s="12"/>
      <c r="B373" s="12"/>
      <c r="C373" s="11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1"/>
      <c r="Q373" s="11"/>
      <c r="R373" s="11"/>
      <c r="S373" s="12"/>
      <c r="T373" s="12"/>
      <c r="U373" s="12"/>
    </row>
    <row r="374" spans="1:21" ht="12.75">
      <c r="A374" s="12"/>
      <c r="B374" s="12"/>
      <c r="C374" s="11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1"/>
      <c r="Q374" s="11"/>
      <c r="R374" s="11"/>
      <c r="S374" s="12"/>
      <c r="T374" s="12"/>
      <c r="U374" s="12"/>
    </row>
    <row r="375" spans="1:21" ht="12.75">
      <c r="A375" s="12"/>
      <c r="B375" s="12"/>
      <c r="C375" s="11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1"/>
      <c r="Q375" s="11"/>
      <c r="R375" s="11"/>
      <c r="S375" s="12"/>
      <c r="T375" s="12"/>
      <c r="U375" s="12"/>
    </row>
    <row r="376" spans="1:21" ht="12.75">
      <c r="A376" s="12"/>
      <c r="B376" s="12"/>
      <c r="C376" s="11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1"/>
      <c r="Q376" s="11"/>
      <c r="R376" s="11"/>
      <c r="S376" s="12"/>
      <c r="T376" s="12"/>
      <c r="U376" s="12"/>
    </row>
    <row r="377" spans="1:21" ht="12.75">
      <c r="A377" s="12"/>
      <c r="B377" s="12"/>
      <c r="C377" s="11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1"/>
      <c r="Q377" s="11"/>
      <c r="R377" s="11"/>
      <c r="S377" s="12"/>
      <c r="T377" s="12"/>
      <c r="U377" s="12"/>
    </row>
    <row r="378" spans="1:21" ht="12.75">
      <c r="A378" s="12"/>
      <c r="B378" s="12"/>
      <c r="C378" s="11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1"/>
      <c r="Q378" s="11"/>
      <c r="R378" s="11"/>
      <c r="S378" s="12"/>
      <c r="T378" s="12"/>
      <c r="U378" s="12"/>
    </row>
    <row r="379" spans="1:21" ht="12.75">
      <c r="A379" s="12"/>
      <c r="B379" s="12"/>
      <c r="C379" s="11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1"/>
      <c r="Q379" s="11"/>
      <c r="R379" s="11"/>
      <c r="S379" s="12"/>
      <c r="T379" s="12"/>
      <c r="U379" s="12"/>
    </row>
    <row r="380" spans="1:21" ht="12.75">
      <c r="A380" s="12"/>
      <c r="B380" s="12"/>
      <c r="C380" s="11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1"/>
      <c r="Q380" s="11"/>
      <c r="R380" s="11"/>
      <c r="S380" s="12"/>
      <c r="T380" s="12"/>
      <c r="U380" s="12"/>
    </row>
    <row r="381" spans="1:21" ht="12.75">
      <c r="A381" s="12"/>
      <c r="B381" s="12"/>
      <c r="C381" s="11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1"/>
      <c r="Q381" s="11"/>
      <c r="R381" s="11"/>
      <c r="S381" s="12"/>
      <c r="T381" s="12"/>
      <c r="U381" s="12"/>
    </row>
    <row r="382" spans="1:21" ht="12.75">
      <c r="A382" s="12"/>
      <c r="B382" s="12"/>
      <c r="C382" s="11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1"/>
      <c r="Q382" s="11"/>
      <c r="R382" s="11"/>
      <c r="S382" s="12"/>
      <c r="T382" s="12"/>
      <c r="U382" s="12"/>
    </row>
    <row r="383" spans="1:21" ht="12.75">
      <c r="A383" s="12"/>
      <c r="B383" s="12"/>
      <c r="C383" s="11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1"/>
      <c r="Q383" s="11"/>
      <c r="R383" s="11"/>
      <c r="S383" s="12"/>
      <c r="T383" s="12"/>
      <c r="U383" s="12"/>
    </row>
    <row r="384" spans="1:21" ht="12.75">
      <c r="A384" s="12"/>
      <c r="B384" s="12"/>
      <c r="C384" s="11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1"/>
      <c r="Q384" s="11"/>
      <c r="R384" s="11"/>
      <c r="S384" s="12"/>
      <c r="T384" s="12"/>
      <c r="U384" s="12"/>
    </row>
    <row r="385" spans="1:21" ht="12.75">
      <c r="A385" s="12"/>
      <c r="B385" s="12"/>
      <c r="C385" s="11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1"/>
      <c r="Q385" s="11"/>
      <c r="R385" s="11"/>
      <c r="S385" s="12"/>
      <c r="T385" s="12"/>
      <c r="U385" s="12"/>
    </row>
    <row r="386" spans="1:21" ht="12.75">
      <c r="A386" s="12"/>
      <c r="B386" s="12"/>
      <c r="C386" s="11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1"/>
      <c r="Q386" s="11"/>
      <c r="R386" s="11"/>
      <c r="S386" s="12"/>
      <c r="T386" s="12"/>
      <c r="U386" s="12"/>
    </row>
    <row r="387" spans="1:21" ht="12.75">
      <c r="A387" s="12"/>
      <c r="B387" s="12"/>
      <c r="C387" s="11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1"/>
      <c r="Q387" s="11"/>
      <c r="R387" s="11"/>
      <c r="S387" s="12"/>
      <c r="T387" s="12"/>
      <c r="U387" s="12"/>
    </row>
    <row r="388" spans="1:21" ht="12.75">
      <c r="A388" s="12"/>
      <c r="B388" s="12"/>
      <c r="C388" s="11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1"/>
      <c r="Q388" s="11"/>
      <c r="R388" s="11"/>
      <c r="S388" s="12"/>
      <c r="T388" s="12"/>
      <c r="U388" s="12"/>
    </row>
    <row r="389" spans="1:21" ht="12.75">
      <c r="A389" s="12"/>
      <c r="B389" s="12"/>
      <c r="C389" s="11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1"/>
      <c r="Q389" s="11"/>
      <c r="R389" s="11"/>
      <c r="S389" s="12"/>
      <c r="T389" s="12"/>
      <c r="U389" s="12"/>
    </row>
    <row r="390" spans="1:21" ht="12.75">
      <c r="A390" s="12"/>
      <c r="B390" s="12"/>
      <c r="C390" s="11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1"/>
      <c r="Q390" s="11"/>
      <c r="R390" s="11"/>
      <c r="S390" s="12"/>
      <c r="T390" s="12"/>
      <c r="U390" s="12"/>
    </row>
    <row r="391" spans="1:21" ht="12.75">
      <c r="A391" s="12"/>
      <c r="B391" s="12"/>
      <c r="C391" s="11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1"/>
      <c r="Q391" s="11"/>
      <c r="R391" s="11"/>
      <c r="S391" s="12"/>
      <c r="T391" s="12"/>
      <c r="U391" s="12"/>
    </row>
  </sheetData>
  <sheetProtection/>
  <mergeCells count="270">
    <mergeCell ref="D157:G157"/>
    <mergeCell ref="A153:T153"/>
    <mergeCell ref="A145:D145"/>
    <mergeCell ref="A151:U151"/>
    <mergeCell ref="H157:M157"/>
    <mergeCell ref="N157:T157"/>
    <mergeCell ref="D156:M156"/>
    <mergeCell ref="F145:U145"/>
    <mergeCell ref="A150:U150"/>
    <mergeCell ref="N156:T156"/>
    <mergeCell ref="B139:U139"/>
    <mergeCell ref="E67:E68"/>
    <mergeCell ref="F67:F68"/>
    <mergeCell ref="B118:B119"/>
    <mergeCell ref="C118:C120"/>
    <mergeCell ref="U83:U85"/>
    <mergeCell ref="R102:R103"/>
    <mergeCell ref="M103:N103"/>
    <mergeCell ref="A137:D138"/>
    <mergeCell ref="O102:P103"/>
    <mergeCell ref="A81:U81"/>
    <mergeCell ref="R204:S204"/>
    <mergeCell ref="C203:F203"/>
    <mergeCell ref="G203:I204"/>
    <mergeCell ref="J203:L203"/>
    <mergeCell ref="R203:S203"/>
    <mergeCell ref="H196:J196"/>
    <mergeCell ref="Q197:S197"/>
    <mergeCell ref="D197:F197"/>
    <mergeCell ref="D193:S193"/>
    <mergeCell ref="S102:S103"/>
    <mergeCell ref="T102:T103"/>
    <mergeCell ref="B192:S192"/>
    <mergeCell ref="B70:F70"/>
    <mergeCell ref="B71:F71"/>
    <mergeCell ref="I71:T71"/>
    <mergeCell ref="D83:D85"/>
    <mergeCell ref="E83:H84"/>
    <mergeCell ref="I83:L84"/>
    <mergeCell ref="T83:T85"/>
    <mergeCell ref="A115:U115"/>
    <mergeCell ref="T168:T170"/>
    <mergeCell ref="A167:U167"/>
    <mergeCell ref="A116:U116"/>
    <mergeCell ref="L102:L103"/>
    <mergeCell ref="B195:C195"/>
    <mergeCell ref="B194:C194"/>
    <mergeCell ref="I168:L169"/>
    <mergeCell ref="I181:T181"/>
    <mergeCell ref="Q102:Q103"/>
    <mergeCell ref="M168:N169"/>
    <mergeCell ref="O168:P169"/>
    <mergeCell ref="I182:T182"/>
    <mergeCell ref="J102:J103"/>
    <mergeCell ref="U102:U103"/>
    <mergeCell ref="U168:U170"/>
    <mergeCell ref="N160:T160"/>
    <mergeCell ref="N164:T164"/>
    <mergeCell ref="N165:T165"/>
    <mergeCell ref="N163:T163"/>
    <mergeCell ref="Q196:S196"/>
    <mergeCell ref="D194:S194"/>
    <mergeCell ref="D195:S195"/>
    <mergeCell ref="K197:N197"/>
    <mergeCell ref="B181:F181"/>
    <mergeCell ref="B182:F182"/>
    <mergeCell ref="D196:F196"/>
    <mergeCell ref="H197:J197"/>
    <mergeCell ref="K196:N196"/>
    <mergeCell ref="B216:F216"/>
    <mergeCell ref="E168:H169"/>
    <mergeCell ref="A183:D183"/>
    <mergeCell ref="D164:M164"/>
    <mergeCell ref="F183:U183"/>
    <mergeCell ref="A189:U189"/>
    <mergeCell ref="K198:N198"/>
    <mergeCell ref="B197:C197"/>
    <mergeCell ref="B196:C196"/>
    <mergeCell ref="Q168:S169"/>
    <mergeCell ref="D198:F198"/>
    <mergeCell ref="A112:K112"/>
    <mergeCell ref="A118:A120"/>
    <mergeCell ref="D154:T155"/>
    <mergeCell ref="Q118:S119"/>
    <mergeCell ref="T118:T120"/>
    <mergeCell ref="N162:T162"/>
    <mergeCell ref="D162:M162"/>
    <mergeCell ref="A184:D184"/>
    <mergeCell ref="F184:U184"/>
    <mergeCell ref="A102:D103"/>
    <mergeCell ref="B83:B84"/>
    <mergeCell ref="A111:D111"/>
    <mergeCell ref="A110:D110"/>
    <mergeCell ref="B199:F199"/>
    <mergeCell ref="G199:L199"/>
    <mergeCell ref="I105:T105"/>
    <mergeCell ref="A109:D109"/>
    <mergeCell ref="F109:U109"/>
    <mergeCell ref="B106:F106"/>
    <mergeCell ref="A146:D146"/>
    <mergeCell ref="A144:D144"/>
    <mergeCell ref="F144:U144"/>
    <mergeCell ref="Q198:S198"/>
    <mergeCell ref="A185:D185"/>
    <mergeCell ref="A190:U190"/>
    <mergeCell ref="A186:K186"/>
    <mergeCell ref="H198:J198"/>
    <mergeCell ref="D165:M165"/>
    <mergeCell ref="D160:M160"/>
    <mergeCell ref="B201:F201"/>
    <mergeCell ref="G201:L201"/>
    <mergeCell ref="B198:C198"/>
    <mergeCell ref="A40:K40"/>
    <mergeCell ref="C46:C48"/>
    <mergeCell ref="D46:D48"/>
    <mergeCell ref="I46:L47"/>
    <mergeCell ref="L67:L68"/>
    <mergeCell ref="I106:T106"/>
    <mergeCell ref="N201:S201"/>
    <mergeCell ref="T46:T48"/>
    <mergeCell ref="U46:U48"/>
    <mergeCell ref="U10:U12"/>
    <mergeCell ref="B33:F33"/>
    <mergeCell ref="B34:F34"/>
    <mergeCell ref="I34:T34"/>
    <mergeCell ref="A37:D37"/>
    <mergeCell ref="F37:U37"/>
    <mergeCell ref="A1:D1"/>
    <mergeCell ref="F2:U2"/>
    <mergeCell ref="A2:D2"/>
    <mergeCell ref="F1:U1"/>
    <mergeCell ref="A7:U7"/>
    <mergeCell ref="A8:U8"/>
    <mergeCell ref="A3:D3"/>
    <mergeCell ref="A4:K4"/>
    <mergeCell ref="T137:T138"/>
    <mergeCell ref="L137:L138"/>
    <mergeCell ref="O137:P138"/>
    <mergeCell ref="Q137:Q138"/>
    <mergeCell ref="R137:R138"/>
    <mergeCell ref="G102:G103"/>
    <mergeCell ref="H102:H103"/>
    <mergeCell ref="K102:K103"/>
    <mergeCell ref="H67:H68"/>
    <mergeCell ref="I67:I68"/>
    <mergeCell ref="A43:U43"/>
    <mergeCell ref="S137:S138"/>
    <mergeCell ref="M138:N138"/>
    <mergeCell ref="E137:E138"/>
    <mergeCell ref="K137:K138"/>
    <mergeCell ref="E118:H119"/>
    <mergeCell ref="F137:F138"/>
    <mergeCell ref="G137:G138"/>
    <mergeCell ref="H137:H138"/>
    <mergeCell ref="I137:I138"/>
    <mergeCell ref="A77:K77"/>
    <mergeCell ref="I70:T70"/>
    <mergeCell ref="I118:L119"/>
    <mergeCell ref="I102:I103"/>
    <mergeCell ref="C83:C85"/>
    <mergeCell ref="E102:E103"/>
    <mergeCell ref="B105:F105"/>
    <mergeCell ref="F102:F103"/>
    <mergeCell ref="J29:J30"/>
    <mergeCell ref="K29:K30"/>
    <mergeCell ref="U137:U138"/>
    <mergeCell ref="M118:N119"/>
    <mergeCell ref="U118:U120"/>
    <mergeCell ref="M68:N68"/>
    <mergeCell ref="I33:T33"/>
    <mergeCell ref="T29:T30"/>
    <mergeCell ref="S29:S30"/>
    <mergeCell ref="F110:U110"/>
    <mergeCell ref="I10:L11"/>
    <mergeCell ref="O67:P68"/>
    <mergeCell ref="Q67:Q68"/>
    <mergeCell ref="Q46:S47"/>
    <mergeCell ref="A44:U44"/>
    <mergeCell ref="J67:J68"/>
    <mergeCell ref="A67:D68"/>
    <mergeCell ref="T67:T68"/>
    <mergeCell ref="M30:N30"/>
    <mergeCell ref="I29:I30"/>
    <mergeCell ref="A38:D38"/>
    <mergeCell ref="R67:R68"/>
    <mergeCell ref="S67:S68"/>
    <mergeCell ref="F38:U38"/>
    <mergeCell ref="G67:G68"/>
    <mergeCell ref="U67:U68"/>
    <mergeCell ref="O46:P47"/>
    <mergeCell ref="A46:A48"/>
    <mergeCell ref="A39:D39"/>
    <mergeCell ref="B46:B47"/>
    <mergeCell ref="A10:A12"/>
    <mergeCell ref="L29:L30"/>
    <mergeCell ref="A76:D76"/>
    <mergeCell ref="F74:U74"/>
    <mergeCell ref="A75:D75"/>
    <mergeCell ref="F29:F30"/>
    <mergeCell ref="H29:H30"/>
    <mergeCell ref="A29:D30"/>
    <mergeCell ref="F75:U75"/>
    <mergeCell ref="M10:N11"/>
    <mergeCell ref="B200:F200"/>
    <mergeCell ref="G200:L200"/>
    <mergeCell ref="E29:E30"/>
    <mergeCell ref="O83:P84"/>
    <mergeCell ref="N161:T161"/>
    <mergeCell ref="M46:N47"/>
    <mergeCell ref="D158:G158"/>
    <mergeCell ref="H158:M158"/>
    <mergeCell ref="N158:T158"/>
    <mergeCell ref="G29:G30"/>
    <mergeCell ref="T10:T12"/>
    <mergeCell ref="Q10:S11"/>
    <mergeCell ref="B193:C193"/>
    <mergeCell ref="C10:C12"/>
    <mergeCell ref="D10:D12"/>
    <mergeCell ref="E10:H11"/>
    <mergeCell ref="B10:B11"/>
    <mergeCell ref="O10:P11"/>
    <mergeCell ref="O118:P119"/>
    <mergeCell ref="M83:N84"/>
    <mergeCell ref="I217:T217"/>
    <mergeCell ref="B209:T209"/>
    <mergeCell ref="I216:T216"/>
    <mergeCell ref="B207:F207"/>
    <mergeCell ref="A212:S212"/>
    <mergeCell ref="B217:F217"/>
    <mergeCell ref="G207:L207"/>
    <mergeCell ref="B208:F208"/>
    <mergeCell ref="G208:L208"/>
    <mergeCell ref="N208:S208"/>
    <mergeCell ref="B210:S210"/>
    <mergeCell ref="U29:U30"/>
    <mergeCell ref="I141:T141"/>
    <mergeCell ref="B142:F142"/>
    <mergeCell ref="I142:T142"/>
    <mergeCell ref="O29:P30"/>
    <mergeCell ref="Q29:Q30"/>
    <mergeCell ref="R29:R30"/>
    <mergeCell ref="Q83:S84"/>
    <mergeCell ref="E46:H47"/>
    <mergeCell ref="N202:S202"/>
    <mergeCell ref="A80:U80"/>
    <mergeCell ref="A83:A85"/>
    <mergeCell ref="K67:K68"/>
    <mergeCell ref="B141:F141"/>
    <mergeCell ref="A147:K147"/>
    <mergeCell ref="D118:D120"/>
    <mergeCell ref="A74:D74"/>
    <mergeCell ref="D163:M163"/>
    <mergeCell ref="J137:J138"/>
    <mergeCell ref="B203:B204"/>
    <mergeCell ref="B205:F205"/>
    <mergeCell ref="G205:L205"/>
    <mergeCell ref="G202:L202"/>
    <mergeCell ref="B202:F202"/>
    <mergeCell ref="C204:F204"/>
    <mergeCell ref="J204:L204"/>
    <mergeCell ref="N199:S199"/>
    <mergeCell ref="D159:M159"/>
    <mergeCell ref="N159:T159"/>
    <mergeCell ref="N207:S207"/>
    <mergeCell ref="B206:F206"/>
    <mergeCell ref="G206:L206"/>
    <mergeCell ref="N206:S206"/>
    <mergeCell ref="N205:S205"/>
    <mergeCell ref="N200:S200"/>
    <mergeCell ref="N203:Q204"/>
  </mergeCells>
  <printOptions/>
  <pageMargins left="0.8267716535433072" right="0.35433070866141736" top="0.7086614173228347" bottom="0.5905511811023623" header="0.3937007874015748" footer="0.35433070866141736"/>
  <pageSetup horizontalDpi="600" verticalDpi="600" orientation="landscape" paperSize="9" scale="92" r:id="rId1"/>
  <headerFooter alignWithMargins="0">
    <oddFooter>&amp;CPag. &amp;P+1 /7</oddFooter>
  </headerFooter>
  <rowBreaks count="1" manualBreakCount="1">
    <brk id="18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U48"/>
  <sheetViews>
    <sheetView zoomScalePageLayoutView="0" workbookViewId="0" topLeftCell="A1">
      <selection activeCell="X25" sqref="X25"/>
    </sheetView>
  </sheetViews>
  <sheetFormatPr defaultColWidth="9.140625" defaultRowHeight="12.75"/>
  <cols>
    <col min="1" max="1" width="5.28125" style="0" customWidth="1"/>
    <col min="2" max="2" width="30.140625" style="0" customWidth="1"/>
    <col min="3" max="3" width="13.140625" style="0" customWidth="1"/>
    <col min="4" max="21" width="6.57421875" style="0" customWidth="1"/>
  </cols>
  <sheetData>
    <row r="5" spans="1:21" ht="12.75">
      <c r="A5" s="516" t="s">
        <v>106</v>
      </c>
      <c r="B5" s="517" t="s">
        <v>107</v>
      </c>
      <c r="C5" s="517" t="s">
        <v>108</v>
      </c>
      <c r="D5" s="218" t="s">
        <v>109</v>
      </c>
      <c r="E5" s="517" t="s">
        <v>111</v>
      </c>
      <c r="F5" s="517"/>
      <c r="G5" s="517"/>
      <c r="H5" s="517"/>
      <c r="I5" s="517" t="s">
        <v>112</v>
      </c>
      <c r="J5" s="517"/>
      <c r="K5" s="517"/>
      <c r="L5" s="517"/>
      <c r="M5" s="517" t="s">
        <v>113</v>
      </c>
      <c r="N5" s="517"/>
      <c r="O5" s="517" t="s">
        <v>114</v>
      </c>
      <c r="P5" s="517"/>
      <c r="Q5" s="517" t="s">
        <v>115</v>
      </c>
      <c r="R5" s="517"/>
      <c r="S5" s="517"/>
      <c r="T5" s="218" t="s">
        <v>6</v>
      </c>
      <c r="U5" s="218" t="s">
        <v>6</v>
      </c>
    </row>
    <row r="6" spans="1:21" ht="12.75">
      <c r="A6" s="516"/>
      <c r="B6" s="517"/>
      <c r="C6" s="517"/>
      <c r="D6" s="218" t="s">
        <v>110</v>
      </c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218" t="s">
        <v>116</v>
      </c>
      <c r="U6" s="218" t="s">
        <v>116</v>
      </c>
    </row>
    <row r="7" spans="1:21" ht="12.75">
      <c r="A7" s="516"/>
      <c r="B7" s="517"/>
      <c r="C7" s="517"/>
      <c r="D7" s="219"/>
      <c r="E7" s="217" t="s">
        <v>0</v>
      </c>
      <c r="F7" s="217" t="s">
        <v>1</v>
      </c>
      <c r="G7" s="217" t="s">
        <v>2</v>
      </c>
      <c r="H7" s="217" t="s">
        <v>3</v>
      </c>
      <c r="I7" s="217" t="s">
        <v>0</v>
      </c>
      <c r="J7" s="217" t="s">
        <v>1</v>
      </c>
      <c r="K7" s="217" t="s">
        <v>2</v>
      </c>
      <c r="L7" s="217" t="s">
        <v>3</v>
      </c>
      <c r="M7" s="217" t="s">
        <v>118</v>
      </c>
      <c r="N7" s="217" t="s">
        <v>119</v>
      </c>
      <c r="O7" s="217" t="s">
        <v>118</v>
      </c>
      <c r="P7" s="217" t="s">
        <v>119</v>
      </c>
      <c r="Q7" s="217" t="s">
        <v>4</v>
      </c>
      <c r="R7" s="218" t="s">
        <v>120</v>
      </c>
      <c r="S7" s="218" t="s">
        <v>6</v>
      </c>
      <c r="T7" s="218" t="s">
        <v>117</v>
      </c>
      <c r="U7" s="218" t="s">
        <v>14</v>
      </c>
    </row>
    <row r="8" spans="1:21" ht="14.25">
      <c r="A8" s="215">
        <v>1</v>
      </c>
      <c r="B8" s="216" t="s">
        <v>9</v>
      </c>
      <c r="C8" s="217" t="s">
        <v>20</v>
      </c>
      <c r="D8" s="215" t="s">
        <v>75</v>
      </c>
      <c r="E8" s="217">
        <v>2</v>
      </c>
      <c r="F8" s="217"/>
      <c r="G8" s="217">
        <v>2</v>
      </c>
      <c r="H8" s="217"/>
      <c r="I8" s="217"/>
      <c r="J8" s="217"/>
      <c r="K8" s="217"/>
      <c r="L8" s="217"/>
      <c r="M8" s="217">
        <v>4</v>
      </c>
      <c r="N8" s="217"/>
      <c r="O8" s="217" t="s">
        <v>121</v>
      </c>
      <c r="P8" s="217" t="s">
        <v>21</v>
      </c>
      <c r="Q8" s="217">
        <f>(E8+I8)*14</f>
        <v>28</v>
      </c>
      <c r="R8" s="218">
        <f>(F8+G8+H8+J8+K8+L8)*14</f>
        <v>28</v>
      </c>
      <c r="S8" s="218">
        <f>Q8+R8</f>
        <v>56</v>
      </c>
      <c r="T8" s="217">
        <f>U8-S8</f>
        <v>44</v>
      </c>
      <c r="U8" s="217">
        <f>(M8+N8)*25</f>
        <v>100</v>
      </c>
    </row>
    <row r="9" spans="1:21" ht="14.25">
      <c r="A9" s="215">
        <v>2</v>
      </c>
      <c r="B9" s="216" t="s">
        <v>24</v>
      </c>
      <c r="C9" s="217" t="s">
        <v>25</v>
      </c>
      <c r="D9" s="215" t="s">
        <v>75</v>
      </c>
      <c r="E9" s="217">
        <v>2</v>
      </c>
      <c r="F9" s="217">
        <v>2</v>
      </c>
      <c r="G9" s="217"/>
      <c r="H9" s="217"/>
      <c r="I9" s="217"/>
      <c r="J9" s="217"/>
      <c r="K9" s="217"/>
      <c r="L9" s="217"/>
      <c r="M9" s="217">
        <v>5</v>
      </c>
      <c r="N9" s="217"/>
      <c r="O9" s="217" t="s">
        <v>121</v>
      </c>
      <c r="P9" s="217" t="s">
        <v>21</v>
      </c>
      <c r="Q9" s="217">
        <f aca="true" t="shared" si="0" ref="Q9:Q16">(E9+I9)*14</f>
        <v>28</v>
      </c>
      <c r="R9" s="218">
        <f aca="true" t="shared" si="1" ref="R9:R16">(F9+G9+H9+J9+K9+L9)*14</f>
        <v>28</v>
      </c>
      <c r="S9" s="218">
        <f aca="true" t="shared" si="2" ref="S9:S16">Q9+R9</f>
        <v>56</v>
      </c>
      <c r="T9" s="217">
        <f aca="true" t="shared" si="3" ref="T9:T16">U9-S9</f>
        <v>69</v>
      </c>
      <c r="U9" s="217">
        <f aca="true" t="shared" si="4" ref="U9:U16">(M9+N9)*25</f>
        <v>125</v>
      </c>
    </row>
    <row r="10" spans="1:21" ht="14.25">
      <c r="A10" s="215">
        <v>3</v>
      </c>
      <c r="B10" s="216" t="s">
        <v>26</v>
      </c>
      <c r="C10" s="217" t="s">
        <v>27</v>
      </c>
      <c r="D10" s="215" t="s">
        <v>75</v>
      </c>
      <c r="E10" s="217">
        <v>2</v>
      </c>
      <c r="F10" s="217"/>
      <c r="G10" s="217">
        <v>2</v>
      </c>
      <c r="H10" s="217"/>
      <c r="I10" s="217"/>
      <c r="J10" s="217"/>
      <c r="K10" s="217"/>
      <c r="L10" s="217"/>
      <c r="M10" s="217">
        <v>4</v>
      </c>
      <c r="N10" s="217"/>
      <c r="O10" s="217" t="s">
        <v>122</v>
      </c>
      <c r="P10" s="217" t="s">
        <v>21</v>
      </c>
      <c r="Q10" s="217">
        <f t="shared" si="0"/>
        <v>28</v>
      </c>
      <c r="R10" s="218">
        <f t="shared" si="1"/>
        <v>28</v>
      </c>
      <c r="S10" s="218">
        <f t="shared" si="2"/>
        <v>56</v>
      </c>
      <c r="T10" s="217">
        <f t="shared" si="3"/>
        <v>44</v>
      </c>
      <c r="U10" s="217">
        <f t="shared" si="4"/>
        <v>100</v>
      </c>
    </row>
    <row r="11" spans="1:21" ht="14.25">
      <c r="A11" s="215">
        <v>4</v>
      </c>
      <c r="B11" s="216" t="s">
        <v>135</v>
      </c>
      <c r="C11" s="217" t="s">
        <v>123</v>
      </c>
      <c r="D11" s="215" t="s">
        <v>75</v>
      </c>
      <c r="E11" s="217">
        <v>1</v>
      </c>
      <c r="F11" s="217"/>
      <c r="G11" s="217">
        <v>2</v>
      </c>
      <c r="H11" s="217"/>
      <c r="I11" s="217">
        <v>2</v>
      </c>
      <c r="J11" s="217"/>
      <c r="K11" s="217">
        <v>2</v>
      </c>
      <c r="L11" s="217"/>
      <c r="M11" s="217">
        <v>3</v>
      </c>
      <c r="N11" s="217">
        <v>4</v>
      </c>
      <c r="O11" s="217" t="s">
        <v>122</v>
      </c>
      <c r="P11" s="217" t="s">
        <v>124</v>
      </c>
      <c r="Q11" s="217">
        <f t="shared" si="0"/>
        <v>42</v>
      </c>
      <c r="R11" s="218">
        <f t="shared" si="1"/>
        <v>56</v>
      </c>
      <c r="S11" s="218">
        <f t="shared" si="2"/>
        <v>98</v>
      </c>
      <c r="T11" s="217">
        <f t="shared" si="3"/>
        <v>77</v>
      </c>
      <c r="U11" s="217">
        <f t="shared" si="4"/>
        <v>175</v>
      </c>
    </row>
    <row r="12" spans="1:21" ht="14.25">
      <c r="A12" s="215">
        <v>5</v>
      </c>
      <c r="B12" s="216" t="s">
        <v>125</v>
      </c>
      <c r="C12" s="217" t="s">
        <v>35</v>
      </c>
      <c r="D12" s="215" t="s">
        <v>75</v>
      </c>
      <c r="E12" s="217"/>
      <c r="F12" s="217"/>
      <c r="G12" s="217"/>
      <c r="H12" s="217"/>
      <c r="I12" s="217">
        <v>2</v>
      </c>
      <c r="J12" s="217">
        <v>2</v>
      </c>
      <c r="K12" s="217"/>
      <c r="L12" s="217"/>
      <c r="M12" s="217"/>
      <c r="N12" s="217">
        <v>5</v>
      </c>
      <c r="O12" s="217" t="s">
        <v>21</v>
      </c>
      <c r="P12" s="217" t="s">
        <v>124</v>
      </c>
      <c r="Q12" s="217">
        <f t="shared" si="0"/>
        <v>28</v>
      </c>
      <c r="R12" s="218">
        <f t="shared" si="1"/>
        <v>28</v>
      </c>
      <c r="S12" s="218">
        <f t="shared" si="2"/>
        <v>56</v>
      </c>
      <c r="T12" s="217">
        <f t="shared" si="3"/>
        <v>69</v>
      </c>
      <c r="U12" s="217">
        <f t="shared" si="4"/>
        <v>125</v>
      </c>
    </row>
    <row r="13" spans="1:21" ht="14.25">
      <c r="A13" s="215">
        <v>6</v>
      </c>
      <c r="B13" s="216" t="s">
        <v>29</v>
      </c>
      <c r="C13" s="217" t="s">
        <v>126</v>
      </c>
      <c r="D13" s="215" t="s">
        <v>76</v>
      </c>
      <c r="E13" s="217">
        <v>2</v>
      </c>
      <c r="F13" s="217"/>
      <c r="G13" s="217">
        <v>2</v>
      </c>
      <c r="H13" s="217"/>
      <c r="I13" s="217"/>
      <c r="J13" s="217"/>
      <c r="K13" s="217"/>
      <c r="L13" s="217"/>
      <c r="M13" s="217"/>
      <c r="N13" s="217">
        <v>4</v>
      </c>
      <c r="O13" s="217" t="s">
        <v>21</v>
      </c>
      <c r="P13" s="217" t="s">
        <v>124</v>
      </c>
      <c r="Q13" s="217">
        <f t="shared" si="0"/>
        <v>28</v>
      </c>
      <c r="R13" s="218">
        <f t="shared" si="1"/>
        <v>28</v>
      </c>
      <c r="S13" s="218">
        <f t="shared" si="2"/>
        <v>56</v>
      </c>
      <c r="T13" s="217">
        <f t="shared" si="3"/>
        <v>44</v>
      </c>
      <c r="U13" s="217">
        <f t="shared" si="4"/>
        <v>100</v>
      </c>
    </row>
    <row r="14" spans="1:21" ht="15" customHeight="1">
      <c r="A14" s="215">
        <v>7</v>
      </c>
      <c r="B14" s="216" t="s">
        <v>31</v>
      </c>
      <c r="C14" s="217" t="s">
        <v>30</v>
      </c>
      <c r="D14" s="215" t="s">
        <v>75</v>
      </c>
      <c r="E14" s="217"/>
      <c r="F14" s="217"/>
      <c r="G14" s="217"/>
      <c r="H14" s="217"/>
      <c r="I14" s="217">
        <v>2</v>
      </c>
      <c r="J14" s="217"/>
      <c r="K14" s="217">
        <v>2</v>
      </c>
      <c r="L14" s="217"/>
      <c r="M14" s="217"/>
      <c r="N14" s="217">
        <v>4</v>
      </c>
      <c r="O14" s="217" t="s">
        <v>21</v>
      </c>
      <c r="P14" s="217" t="s">
        <v>127</v>
      </c>
      <c r="Q14" s="217">
        <f t="shared" si="0"/>
        <v>28</v>
      </c>
      <c r="R14" s="218">
        <f t="shared" si="1"/>
        <v>28</v>
      </c>
      <c r="S14" s="218">
        <f t="shared" si="2"/>
        <v>56</v>
      </c>
      <c r="T14" s="217">
        <f t="shared" si="3"/>
        <v>44</v>
      </c>
      <c r="U14" s="217">
        <f t="shared" si="4"/>
        <v>100</v>
      </c>
    </row>
    <row r="15" spans="1:21" ht="11.25" customHeight="1">
      <c r="A15" s="215">
        <v>9</v>
      </c>
      <c r="B15" s="216" t="s">
        <v>13</v>
      </c>
      <c r="C15" s="217" t="s">
        <v>36</v>
      </c>
      <c r="D15" s="215" t="s">
        <v>76</v>
      </c>
      <c r="E15" s="217">
        <v>2</v>
      </c>
      <c r="F15" s="217">
        <v>2</v>
      </c>
      <c r="G15" s="217"/>
      <c r="H15" s="217"/>
      <c r="I15" s="217"/>
      <c r="J15" s="217"/>
      <c r="K15" s="217"/>
      <c r="L15" s="217"/>
      <c r="M15" s="217">
        <v>4</v>
      </c>
      <c r="N15" s="217"/>
      <c r="O15" s="217" t="s">
        <v>128</v>
      </c>
      <c r="P15" s="217" t="s">
        <v>21</v>
      </c>
      <c r="Q15" s="217">
        <f t="shared" si="0"/>
        <v>28</v>
      </c>
      <c r="R15" s="218">
        <f t="shared" si="1"/>
        <v>28</v>
      </c>
      <c r="S15" s="218">
        <f t="shared" si="2"/>
        <v>56</v>
      </c>
      <c r="T15" s="217">
        <f t="shared" si="3"/>
        <v>44</v>
      </c>
      <c r="U15" s="217">
        <f t="shared" si="4"/>
        <v>100</v>
      </c>
    </row>
    <row r="16" spans="1:21" ht="11.25" customHeight="1">
      <c r="A16" s="215">
        <v>10</v>
      </c>
      <c r="B16" s="216" t="s">
        <v>129</v>
      </c>
      <c r="C16" s="217" t="s">
        <v>130</v>
      </c>
      <c r="D16" s="215" t="s">
        <v>76</v>
      </c>
      <c r="E16" s="217">
        <v>1</v>
      </c>
      <c r="F16" s="217"/>
      <c r="G16" s="217">
        <v>2</v>
      </c>
      <c r="H16" s="217"/>
      <c r="I16" s="217">
        <v>1</v>
      </c>
      <c r="J16" s="217"/>
      <c r="K16" s="217">
        <v>2</v>
      </c>
      <c r="L16" s="217"/>
      <c r="M16" s="217">
        <v>3</v>
      </c>
      <c r="N16" s="217">
        <v>3</v>
      </c>
      <c r="O16" s="217" t="s">
        <v>131</v>
      </c>
      <c r="P16" s="217" t="s">
        <v>132</v>
      </c>
      <c r="Q16" s="217">
        <f t="shared" si="0"/>
        <v>28</v>
      </c>
      <c r="R16" s="218">
        <f t="shared" si="1"/>
        <v>56</v>
      </c>
      <c r="S16" s="218">
        <f t="shared" si="2"/>
        <v>84</v>
      </c>
      <c r="T16" s="217">
        <f t="shared" si="3"/>
        <v>66</v>
      </c>
      <c r="U16" s="217">
        <f t="shared" si="4"/>
        <v>150</v>
      </c>
    </row>
    <row r="17" spans="1:21" ht="12.75" customHeight="1">
      <c r="A17" s="521" t="s">
        <v>97</v>
      </c>
      <c r="B17" s="521"/>
      <c r="C17" s="521"/>
      <c r="D17" s="521"/>
      <c r="E17" s="217">
        <f>SUM(E8:E16)</f>
        <v>12</v>
      </c>
      <c r="F17" s="217">
        <f aca="true" t="shared" si="5" ref="F17:N17">SUM(F8:F16)</f>
        <v>4</v>
      </c>
      <c r="G17" s="217">
        <f t="shared" si="5"/>
        <v>10</v>
      </c>
      <c r="H17" s="217">
        <f t="shared" si="5"/>
        <v>0</v>
      </c>
      <c r="I17" s="217">
        <f t="shared" si="5"/>
        <v>7</v>
      </c>
      <c r="J17" s="217">
        <f t="shared" si="5"/>
        <v>2</v>
      </c>
      <c r="K17" s="217">
        <f t="shared" si="5"/>
        <v>6</v>
      </c>
      <c r="L17" s="217">
        <f t="shared" si="5"/>
        <v>0</v>
      </c>
      <c r="M17" s="217">
        <f t="shared" si="5"/>
        <v>23</v>
      </c>
      <c r="N17" s="217">
        <f t="shared" si="5"/>
        <v>20</v>
      </c>
      <c r="O17" s="217" t="s">
        <v>133</v>
      </c>
      <c r="P17" s="217" t="s">
        <v>134</v>
      </c>
      <c r="Q17" s="217">
        <f>SUM(Q8:Q16)</f>
        <v>266</v>
      </c>
      <c r="R17" s="217">
        <f>SUM(R8:R16)</f>
        <v>308</v>
      </c>
      <c r="S17" s="217">
        <f>SUM(S8:S16)</f>
        <v>574</v>
      </c>
      <c r="T17" s="217">
        <f>SUM(T8:T16)</f>
        <v>501</v>
      </c>
      <c r="U17" s="217">
        <f>SUM(U8:U16)</f>
        <v>1075</v>
      </c>
    </row>
    <row r="18" spans="19:21" ht="11.25" customHeight="1">
      <c r="S18">
        <f>S17*100/3264</f>
        <v>17.58578431372549</v>
      </c>
      <c r="U18" s="10"/>
    </row>
    <row r="19" ht="11.25" customHeight="1">
      <c r="U19" s="10"/>
    </row>
    <row r="20" s="8" customFormat="1" ht="11.25" customHeight="1">
      <c r="U20" s="10"/>
    </row>
    <row r="21" spans="1:21" ht="11.25" customHeight="1">
      <c r="A21" s="516" t="s">
        <v>106</v>
      </c>
      <c r="B21" s="517" t="s">
        <v>107</v>
      </c>
      <c r="C21" s="517" t="s">
        <v>108</v>
      </c>
      <c r="D21" s="516" t="s">
        <v>136</v>
      </c>
      <c r="E21" s="517" t="s">
        <v>111</v>
      </c>
      <c r="F21" s="517"/>
      <c r="G21" s="517"/>
      <c r="H21" s="517"/>
      <c r="I21" s="517" t="s">
        <v>112</v>
      </c>
      <c r="J21" s="517"/>
      <c r="K21" s="517"/>
      <c r="L21" s="517"/>
      <c r="M21" s="517" t="s">
        <v>113</v>
      </c>
      <c r="N21" s="517"/>
      <c r="O21" s="517" t="s">
        <v>114</v>
      </c>
      <c r="P21" s="517"/>
      <c r="Q21" s="517" t="s">
        <v>115</v>
      </c>
      <c r="R21" s="517"/>
      <c r="S21" s="517"/>
      <c r="T21" s="218" t="s">
        <v>6</v>
      </c>
      <c r="U21" s="218" t="s">
        <v>6</v>
      </c>
    </row>
    <row r="22" spans="1:21" s="8" customFormat="1" ht="11.25" customHeight="1">
      <c r="A22" s="516"/>
      <c r="B22" s="517"/>
      <c r="C22" s="517"/>
      <c r="D22" s="516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218" t="s">
        <v>116</v>
      </c>
      <c r="U22" s="218" t="s">
        <v>116</v>
      </c>
    </row>
    <row r="23" spans="1:21" s="8" customFormat="1" ht="11.25" customHeight="1">
      <c r="A23" s="516"/>
      <c r="B23" s="517"/>
      <c r="C23" s="517"/>
      <c r="D23" s="516"/>
      <c r="E23" s="217" t="s">
        <v>0</v>
      </c>
      <c r="F23" s="217" t="s">
        <v>1</v>
      </c>
      <c r="G23" s="217" t="s">
        <v>2</v>
      </c>
      <c r="H23" s="217" t="s">
        <v>3</v>
      </c>
      <c r="I23" s="217" t="s">
        <v>0</v>
      </c>
      <c r="J23" s="217" t="s">
        <v>1</v>
      </c>
      <c r="K23" s="217" t="s">
        <v>2</v>
      </c>
      <c r="L23" s="217" t="s">
        <v>3</v>
      </c>
      <c r="M23" s="217" t="s">
        <v>118</v>
      </c>
      <c r="N23" s="217" t="s">
        <v>119</v>
      </c>
      <c r="O23" s="217" t="s">
        <v>118</v>
      </c>
      <c r="P23" s="217" t="s">
        <v>119</v>
      </c>
      <c r="Q23" s="217" t="s">
        <v>4</v>
      </c>
      <c r="R23" s="218" t="s">
        <v>120</v>
      </c>
      <c r="S23" s="218" t="s">
        <v>6</v>
      </c>
      <c r="T23" s="218" t="s">
        <v>117</v>
      </c>
      <c r="U23" s="218" t="s">
        <v>14</v>
      </c>
    </row>
    <row r="24" spans="1:21" s="8" customFormat="1" ht="11.25" customHeight="1">
      <c r="A24" s="218">
        <v>1</v>
      </c>
      <c r="B24" s="216" t="s">
        <v>22</v>
      </c>
      <c r="C24" s="216" t="s">
        <v>23</v>
      </c>
      <c r="D24" s="218" t="s">
        <v>75</v>
      </c>
      <c r="E24" s="217">
        <v>2</v>
      </c>
      <c r="F24" s="217"/>
      <c r="G24" s="217">
        <v>2</v>
      </c>
      <c r="H24" s="217"/>
      <c r="I24" s="217"/>
      <c r="J24" s="217"/>
      <c r="K24" s="217"/>
      <c r="L24" s="217"/>
      <c r="M24" s="217">
        <v>4</v>
      </c>
      <c r="N24" s="217"/>
      <c r="O24" s="217" t="s">
        <v>121</v>
      </c>
      <c r="P24" s="217" t="s">
        <v>21</v>
      </c>
      <c r="Q24" s="217">
        <f>(E24+I24)*14</f>
        <v>28</v>
      </c>
      <c r="R24" s="218">
        <f>(F24+G24+H24+J24+K24+L24)*14</f>
        <v>28</v>
      </c>
      <c r="S24" s="218">
        <f>Q24+R24</f>
        <v>56</v>
      </c>
      <c r="T24" s="217">
        <f>U24-S24</f>
        <v>44</v>
      </c>
      <c r="U24" s="217">
        <f>(M24+N24)*25</f>
        <v>100</v>
      </c>
    </row>
    <row r="25" spans="1:21" s="8" customFormat="1" ht="11.25" customHeight="1">
      <c r="A25" s="218">
        <v>2</v>
      </c>
      <c r="B25" s="216" t="s">
        <v>137</v>
      </c>
      <c r="C25" s="216" t="s">
        <v>138</v>
      </c>
      <c r="D25" s="218" t="s">
        <v>75</v>
      </c>
      <c r="E25" s="217">
        <v>2</v>
      </c>
      <c r="F25" s="217"/>
      <c r="G25" s="217">
        <v>1</v>
      </c>
      <c r="H25" s="217"/>
      <c r="I25" s="217">
        <v>2</v>
      </c>
      <c r="J25" s="217">
        <v>1</v>
      </c>
      <c r="K25" s="217">
        <v>1</v>
      </c>
      <c r="L25" s="217"/>
      <c r="M25" s="217">
        <v>4</v>
      </c>
      <c r="N25" s="217">
        <v>4</v>
      </c>
      <c r="O25" s="217" t="s">
        <v>121</v>
      </c>
      <c r="P25" s="217" t="s">
        <v>124</v>
      </c>
      <c r="Q25" s="217">
        <f aca="true" t="shared" si="6" ref="Q25:Q46">(E25+I25)*14</f>
        <v>56</v>
      </c>
      <c r="R25" s="218">
        <f aca="true" t="shared" si="7" ref="R25:R46">(F25+G25+H25+J25+K25+L25)*14</f>
        <v>42</v>
      </c>
      <c r="S25" s="218">
        <f aca="true" t="shared" si="8" ref="S25:S46">Q25+R25</f>
        <v>98</v>
      </c>
      <c r="T25" s="217">
        <f aca="true" t="shared" si="9" ref="T25:T46">U25-S25</f>
        <v>102</v>
      </c>
      <c r="U25" s="217">
        <f aca="true" t="shared" si="10" ref="U25:U46">(M25+N25)*25</f>
        <v>200</v>
      </c>
    </row>
    <row r="26" spans="1:21" s="8" customFormat="1" ht="11.25" customHeight="1">
      <c r="A26" s="218">
        <v>3</v>
      </c>
      <c r="B26" s="216" t="s">
        <v>28</v>
      </c>
      <c r="C26" s="216" t="s">
        <v>34</v>
      </c>
      <c r="D26" s="218" t="s">
        <v>75</v>
      </c>
      <c r="E26" s="217"/>
      <c r="F26" s="217"/>
      <c r="G26" s="217"/>
      <c r="H26" s="217"/>
      <c r="I26" s="217">
        <v>3</v>
      </c>
      <c r="J26" s="217"/>
      <c r="K26" s="217">
        <v>2</v>
      </c>
      <c r="L26" s="217"/>
      <c r="M26" s="217"/>
      <c r="N26" s="217">
        <v>5</v>
      </c>
      <c r="O26" s="217" t="s">
        <v>21</v>
      </c>
      <c r="P26" s="217" t="s">
        <v>124</v>
      </c>
      <c r="Q26" s="217">
        <f t="shared" si="6"/>
        <v>42</v>
      </c>
      <c r="R26" s="218">
        <f t="shared" si="7"/>
        <v>28</v>
      </c>
      <c r="S26" s="218">
        <f t="shared" si="8"/>
        <v>70</v>
      </c>
      <c r="T26" s="217">
        <f t="shared" si="9"/>
        <v>55</v>
      </c>
      <c r="U26" s="217">
        <f t="shared" si="10"/>
        <v>125</v>
      </c>
    </row>
    <row r="27" spans="1:21" s="8" customFormat="1" ht="11.25" customHeight="1">
      <c r="A27" s="218">
        <v>4</v>
      </c>
      <c r="B27" s="216" t="s">
        <v>37</v>
      </c>
      <c r="C27" s="216" t="s">
        <v>38</v>
      </c>
      <c r="D27" s="218" t="s">
        <v>76</v>
      </c>
      <c r="E27" s="217">
        <v>3</v>
      </c>
      <c r="F27" s="217"/>
      <c r="G27" s="217">
        <v>2</v>
      </c>
      <c r="H27" s="217">
        <v>1</v>
      </c>
      <c r="I27" s="217"/>
      <c r="J27" s="217"/>
      <c r="K27" s="217"/>
      <c r="L27" s="217"/>
      <c r="M27" s="217">
        <v>7</v>
      </c>
      <c r="N27" s="217"/>
      <c r="O27" s="217" t="s">
        <v>128</v>
      </c>
      <c r="P27" s="217" t="s">
        <v>21</v>
      </c>
      <c r="Q27" s="217">
        <f t="shared" si="6"/>
        <v>42</v>
      </c>
      <c r="R27" s="218">
        <f t="shared" si="7"/>
        <v>42</v>
      </c>
      <c r="S27" s="218">
        <f t="shared" si="8"/>
        <v>84</v>
      </c>
      <c r="T27" s="217">
        <f t="shared" si="9"/>
        <v>91</v>
      </c>
      <c r="U27" s="217">
        <f t="shared" si="10"/>
        <v>175</v>
      </c>
    </row>
    <row r="28" spans="1:21" ht="11.25" customHeight="1">
      <c r="A28" s="218">
        <v>5</v>
      </c>
      <c r="B28" s="216" t="s">
        <v>152</v>
      </c>
      <c r="C28" s="216" t="s">
        <v>139</v>
      </c>
      <c r="D28" s="218" t="s">
        <v>76</v>
      </c>
      <c r="E28" s="217">
        <v>3</v>
      </c>
      <c r="F28" s="217">
        <v>2</v>
      </c>
      <c r="G28" s="217"/>
      <c r="H28" s="217"/>
      <c r="I28" s="217">
        <v>2</v>
      </c>
      <c r="J28" s="217">
        <v>1</v>
      </c>
      <c r="K28" s="217">
        <v>1</v>
      </c>
      <c r="L28" s="217"/>
      <c r="M28" s="217">
        <v>7</v>
      </c>
      <c r="N28" s="217">
        <v>5</v>
      </c>
      <c r="O28" s="217" t="s">
        <v>128</v>
      </c>
      <c r="P28" s="217" t="s">
        <v>140</v>
      </c>
      <c r="Q28" s="217">
        <f t="shared" si="6"/>
        <v>70</v>
      </c>
      <c r="R28" s="218">
        <f t="shared" si="7"/>
        <v>56</v>
      </c>
      <c r="S28" s="218">
        <f t="shared" si="8"/>
        <v>126</v>
      </c>
      <c r="T28" s="217">
        <f t="shared" si="9"/>
        <v>174</v>
      </c>
      <c r="U28" s="217">
        <f t="shared" si="10"/>
        <v>300</v>
      </c>
    </row>
    <row r="29" spans="1:21" s="8" customFormat="1" ht="11.25" customHeight="1">
      <c r="A29" s="218">
        <v>6</v>
      </c>
      <c r="B29" s="216" t="s">
        <v>39</v>
      </c>
      <c r="C29" s="216" t="s">
        <v>47</v>
      </c>
      <c r="D29" s="218" t="s">
        <v>76</v>
      </c>
      <c r="E29" s="217"/>
      <c r="F29" s="217"/>
      <c r="G29" s="217"/>
      <c r="H29" s="217"/>
      <c r="I29" s="217">
        <v>2</v>
      </c>
      <c r="J29" s="217"/>
      <c r="K29" s="217">
        <v>2</v>
      </c>
      <c r="L29" s="217"/>
      <c r="M29" s="217"/>
      <c r="N29" s="217">
        <v>4</v>
      </c>
      <c r="O29" s="217" t="s">
        <v>21</v>
      </c>
      <c r="P29" s="217" t="s">
        <v>140</v>
      </c>
      <c r="Q29" s="217">
        <f t="shared" si="6"/>
        <v>28</v>
      </c>
      <c r="R29" s="218">
        <f t="shared" si="7"/>
        <v>28</v>
      </c>
      <c r="S29" s="218">
        <f t="shared" si="8"/>
        <v>56</v>
      </c>
      <c r="T29" s="217">
        <f t="shared" si="9"/>
        <v>44</v>
      </c>
      <c r="U29" s="217">
        <f t="shared" si="10"/>
        <v>100</v>
      </c>
    </row>
    <row r="30" spans="1:21" ht="11.25" customHeight="1">
      <c r="A30" s="218">
        <v>7</v>
      </c>
      <c r="B30" s="216" t="s">
        <v>41</v>
      </c>
      <c r="C30" s="216" t="s">
        <v>40</v>
      </c>
      <c r="D30" s="218" t="s">
        <v>76</v>
      </c>
      <c r="E30" s="217"/>
      <c r="F30" s="217"/>
      <c r="G30" s="217"/>
      <c r="H30" s="217"/>
      <c r="I30" s="217">
        <v>2</v>
      </c>
      <c r="J30" s="217"/>
      <c r="K30" s="217">
        <v>2</v>
      </c>
      <c r="L30" s="217"/>
      <c r="M30" s="217"/>
      <c r="N30" s="217">
        <v>4</v>
      </c>
      <c r="O30" s="217" t="s">
        <v>21</v>
      </c>
      <c r="P30" s="217" t="s">
        <v>140</v>
      </c>
      <c r="Q30" s="217">
        <f t="shared" si="6"/>
        <v>28</v>
      </c>
      <c r="R30" s="218">
        <f t="shared" si="7"/>
        <v>28</v>
      </c>
      <c r="S30" s="218">
        <f t="shared" si="8"/>
        <v>56</v>
      </c>
      <c r="T30" s="217">
        <f t="shared" si="9"/>
        <v>44</v>
      </c>
      <c r="U30" s="217">
        <f t="shared" si="10"/>
        <v>100</v>
      </c>
    </row>
    <row r="31" spans="1:21" ht="14.25">
      <c r="A31" s="218">
        <v>8</v>
      </c>
      <c r="B31" s="216" t="s">
        <v>141</v>
      </c>
      <c r="C31" s="216" t="s">
        <v>42</v>
      </c>
      <c r="D31" s="218" t="s">
        <v>76</v>
      </c>
      <c r="E31" s="217"/>
      <c r="F31" s="217"/>
      <c r="G31" s="217"/>
      <c r="H31" s="217"/>
      <c r="I31" s="217">
        <v>3</v>
      </c>
      <c r="J31" s="217"/>
      <c r="K31" s="217">
        <v>2</v>
      </c>
      <c r="L31" s="217"/>
      <c r="M31" s="217"/>
      <c r="N31" s="217">
        <v>5</v>
      </c>
      <c r="O31" s="217" t="s">
        <v>21</v>
      </c>
      <c r="P31" s="217" t="s">
        <v>140</v>
      </c>
      <c r="Q31" s="217">
        <f t="shared" si="6"/>
        <v>42</v>
      </c>
      <c r="R31" s="218">
        <f t="shared" si="7"/>
        <v>28</v>
      </c>
      <c r="S31" s="218">
        <f t="shared" si="8"/>
        <v>70</v>
      </c>
      <c r="T31" s="217">
        <f t="shared" si="9"/>
        <v>55</v>
      </c>
      <c r="U31" s="217">
        <f t="shared" si="10"/>
        <v>125</v>
      </c>
    </row>
    <row r="32" spans="1:21" ht="14.25">
      <c r="A32" s="218">
        <v>9</v>
      </c>
      <c r="B32" s="216" t="s">
        <v>44</v>
      </c>
      <c r="C32" s="216" t="s">
        <v>43</v>
      </c>
      <c r="D32" s="218" t="s">
        <v>76</v>
      </c>
      <c r="E32" s="217"/>
      <c r="F32" s="217"/>
      <c r="G32" s="217"/>
      <c r="H32" s="217"/>
      <c r="I32" s="217">
        <v>2</v>
      </c>
      <c r="J32" s="217"/>
      <c r="K32" s="217">
        <v>1</v>
      </c>
      <c r="L32" s="217"/>
      <c r="M32" s="217"/>
      <c r="N32" s="217">
        <v>3</v>
      </c>
      <c r="O32" s="217" t="s">
        <v>21</v>
      </c>
      <c r="P32" s="217" t="s">
        <v>132</v>
      </c>
      <c r="Q32" s="217">
        <f t="shared" si="6"/>
        <v>28</v>
      </c>
      <c r="R32" s="218">
        <f t="shared" si="7"/>
        <v>14</v>
      </c>
      <c r="S32" s="218">
        <f t="shared" si="8"/>
        <v>42</v>
      </c>
      <c r="T32" s="217">
        <f t="shared" si="9"/>
        <v>33</v>
      </c>
      <c r="U32" s="217">
        <f t="shared" si="10"/>
        <v>75</v>
      </c>
    </row>
    <row r="33" spans="1:21" ht="14.25">
      <c r="A33" s="218">
        <v>10</v>
      </c>
      <c r="B33" s="216" t="s">
        <v>98</v>
      </c>
      <c r="C33" s="216" t="s">
        <v>45</v>
      </c>
      <c r="D33" s="218" t="s">
        <v>76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>
        <v>4</v>
      </c>
      <c r="O33" s="217" t="s">
        <v>21</v>
      </c>
      <c r="P33" s="217" t="s">
        <v>132</v>
      </c>
      <c r="Q33" s="217">
        <f t="shared" si="6"/>
        <v>0</v>
      </c>
      <c r="R33" s="218">
        <v>90</v>
      </c>
      <c r="S33" s="218">
        <f t="shared" si="8"/>
        <v>90</v>
      </c>
      <c r="T33" s="217">
        <f t="shared" si="9"/>
        <v>10</v>
      </c>
      <c r="U33" s="217">
        <f t="shared" si="10"/>
        <v>100</v>
      </c>
    </row>
    <row r="34" spans="1:21" ht="14.25">
      <c r="A34" s="218">
        <v>11</v>
      </c>
      <c r="B34" s="216" t="s">
        <v>53</v>
      </c>
      <c r="C34" s="216" t="s">
        <v>56</v>
      </c>
      <c r="D34" s="218" t="s">
        <v>77</v>
      </c>
      <c r="E34" s="217">
        <v>3</v>
      </c>
      <c r="F34" s="217">
        <v>1</v>
      </c>
      <c r="G34" s="217">
        <v>1</v>
      </c>
      <c r="H34" s="217"/>
      <c r="I34" s="217"/>
      <c r="J34" s="217"/>
      <c r="K34" s="217"/>
      <c r="L34" s="217"/>
      <c r="M34" s="217">
        <v>6</v>
      </c>
      <c r="N34" s="217"/>
      <c r="O34" s="217" t="s">
        <v>142</v>
      </c>
      <c r="P34" s="217" t="s">
        <v>21</v>
      </c>
      <c r="Q34" s="217">
        <f t="shared" si="6"/>
        <v>42</v>
      </c>
      <c r="R34" s="218">
        <f t="shared" si="7"/>
        <v>28</v>
      </c>
      <c r="S34" s="218">
        <f t="shared" si="8"/>
        <v>70</v>
      </c>
      <c r="T34" s="217">
        <f t="shared" si="9"/>
        <v>80</v>
      </c>
      <c r="U34" s="217">
        <f t="shared" si="10"/>
        <v>150</v>
      </c>
    </row>
    <row r="35" spans="1:21" ht="14.25">
      <c r="A35" s="218">
        <v>12</v>
      </c>
      <c r="B35" s="216" t="s">
        <v>54</v>
      </c>
      <c r="C35" s="216" t="s">
        <v>58</v>
      </c>
      <c r="D35" s="218" t="s">
        <v>77</v>
      </c>
      <c r="E35" s="217">
        <v>2</v>
      </c>
      <c r="F35" s="217"/>
      <c r="G35" s="217">
        <v>2</v>
      </c>
      <c r="H35" s="217"/>
      <c r="I35" s="217"/>
      <c r="J35" s="217"/>
      <c r="K35" s="217"/>
      <c r="L35" s="217"/>
      <c r="M35" s="217">
        <v>5</v>
      </c>
      <c r="N35" s="217"/>
      <c r="O35" s="217" t="s">
        <v>142</v>
      </c>
      <c r="P35" s="217" t="s">
        <v>21</v>
      </c>
      <c r="Q35" s="217">
        <f t="shared" si="6"/>
        <v>28</v>
      </c>
      <c r="R35" s="218">
        <f t="shared" si="7"/>
        <v>28</v>
      </c>
      <c r="S35" s="218">
        <f t="shared" si="8"/>
        <v>56</v>
      </c>
      <c r="T35" s="217">
        <f t="shared" si="9"/>
        <v>69</v>
      </c>
      <c r="U35" s="217">
        <f t="shared" si="10"/>
        <v>125</v>
      </c>
    </row>
    <row r="36" spans="1:21" ht="14.25">
      <c r="A36" s="218">
        <v>13</v>
      </c>
      <c r="B36" s="216" t="s">
        <v>55</v>
      </c>
      <c r="C36" s="216" t="s">
        <v>59</v>
      </c>
      <c r="D36" s="218" t="s">
        <v>77</v>
      </c>
      <c r="E36" s="217">
        <v>2</v>
      </c>
      <c r="F36" s="217"/>
      <c r="G36" s="217">
        <v>2</v>
      </c>
      <c r="H36" s="217"/>
      <c r="I36" s="217"/>
      <c r="J36" s="217"/>
      <c r="K36" s="217"/>
      <c r="L36" s="217"/>
      <c r="M36" s="217">
        <v>5</v>
      </c>
      <c r="N36" s="217"/>
      <c r="O36" s="217" t="s">
        <v>142</v>
      </c>
      <c r="P36" s="217" t="s">
        <v>21</v>
      </c>
      <c r="Q36" s="217">
        <f t="shared" si="6"/>
        <v>28</v>
      </c>
      <c r="R36" s="218">
        <f t="shared" si="7"/>
        <v>28</v>
      </c>
      <c r="S36" s="218">
        <f t="shared" si="8"/>
        <v>56</v>
      </c>
      <c r="T36" s="217">
        <f t="shared" si="9"/>
        <v>69</v>
      </c>
      <c r="U36" s="217">
        <f t="shared" si="10"/>
        <v>125</v>
      </c>
    </row>
    <row r="37" spans="1:21" ht="14.25">
      <c r="A37" s="218">
        <v>14</v>
      </c>
      <c r="B37" s="216" t="s">
        <v>57</v>
      </c>
      <c r="C37" s="216" t="s">
        <v>60</v>
      </c>
      <c r="D37" s="218" t="s">
        <v>77</v>
      </c>
      <c r="E37" s="217">
        <v>2</v>
      </c>
      <c r="F37" s="217"/>
      <c r="G37" s="217">
        <v>2</v>
      </c>
      <c r="H37" s="217">
        <v>2</v>
      </c>
      <c r="I37" s="217"/>
      <c r="J37" s="217"/>
      <c r="K37" s="217"/>
      <c r="L37" s="217"/>
      <c r="M37" s="217">
        <v>7</v>
      </c>
      <c r="N37" s="217"/>
      <c r="O37" s="217" t="s">
        <v>142</v>
      </c>
      <c r="P37" s="217" t="s">
        <v>21</v>
      </c>
      <c r="Q37" s="217">
        <f t="shared" si="6"/>
        <v>28</v>
      </c>
      <c r="R37" s="218">
        <f t="shared" si="7"/>
        <v>56</v>
      </c>
      <c r="S37" s="218">
        <f t="shared" si="8"/>
        <v>84</v>
      </c>
      <c r="T37" s="217">
        <f t="shared" si="9"/>
        <v>91</v>
      </c>
      <c r="U37" s="217">
        <f t="shared" si="10"/>
        <v>175</v>
      </c>
    </row>
    <row r="38" spans="1:21" ht="14.25">
      <c r="A38" s="218">
        <v>15</v>
      </c>
      <c r="B38" s="216" t="s">
        <v>61</v>
      </c>
      <c r="C38" s="216" t="s">
        <v>101</v>
      </c>
      <c r="D38" s="218" t="s">
        <v>77</v>
      </c>
      <c r="E38" s="217"/>
      <c r="F38" s="217"/>
      <c r="G38" s="217"/>
      <c r="H38" s="217"/>
      <c r="I38" s="217">
        <v>2</v>
      </c>
      <c r="J38" s="217"/>
      <c r="K38" s="217">
        <v>2</v>
      </c>
      <c r="L38" s="217"/>
      <c r="M38" s="217"/>
      <c r="N38" s="217">
        <v>4</v>
      </c>
      <c r="O38" s="217" t="s">
        <v>21</v>
      </c>
      <c r="P38" s="217" t="s">
        <v>143</v>
      </c>
      <c r="Q38" s="217">
        <f t="shared" si="6"/>
        <v>28</v>
      </c>
      <c r="R38" s="218">
        <f t="shared" si="7"/>
        <v>28</v>
      </c>
      <c r="S38" s="218">
        <f t="shared" si="8"/>
        <v>56</v>
      </c>
      <c r="T38" s="217">
        <f t="shared" si="9"/>
        <v>44</v>
      </c>
      <c r="U38" s="217">
        <f t="shared" si="10"/>
        <v>100</v>
      </c>
    </row>
    <row r="39" spans="1:21" ht="14.25">
      <c r="A39" s="218">
        <v>16</v>
      </c>
      <c r="B39" s="216" t="s">
        <v>62</v>
      </c>
      <c r="C39" s="216" t="s">
        <v>102</v>
      </c>
      <c r="D39" s="218" t="s">
        <v>77</v>
      </c>
      <c r="E39" s="217"/>
      <c r="F39" s="217"/>
      <c r="G39" s="217"/>
      <c r="H39" s="217"/>
      <c r="I39" s="217">
        <v>2</v>
      </c>
      <c r="J39" s="217">
        <v>1</v>
      </c>
      <c r="K39" s="217"/>
      <c r="L39" s="217"/>
      <c r="M39" s="217"/>
      <c r="N39" s="217">
        <v>3</v>
      </c>
      <c r="O39" s="217" t="s">
        <v>21</v>
      </c>
      <c r="P39" s="217" t="s">
        <v>144</v>
      </c>
      <c r="Q39" s="217">
        <f t="shared" si="6"/>
        <v>28</v>
      </c>
      <c r="R39" s="218">
        <f t="shared" si="7"/>
        <v>14</v>
      </c>
      <c r="S39" s="218">
        <f t="shared" si="8"/>
        <v>42</v>
      </c>
      <c r="T39" s="217">
        <f t="shared" si="9"/>
        <v>33</v>
      </c>
      <c r="U39" s="217">
        <f t="shared" si="10"/>
        <v>75</v>
      </c>
    </row>
    <row r="40" spans="1:21" ht="14.25">
      <c r="A40" s="218">
        <v>17</v>
      </c>
      <c r="B40" s="216" t="s">
        <v>63</v>
      </c>
      <c r="C40" s="216" t="s">
        <v>103</v>
      </c>
      <c r="D40" s="218" t="s">
        <v>77</v>
      </c>
      <c r="E40" s="217"/>
      <c r="F40" s="217"/>
      <c r="G40" s="217"/>
      <c r="H40" s="217"/>
      <c r="I40" s="217">
        <v>2</v>
      </c>
      <c r="J40" s="217">
        <v>1</v>
      </c>
      <c r="K40" s="217"/>
      <c r="L40" s="217"/>
      <c r="M40" s="217"/>
      <c r="N40" s="217">
        <v>3</v>
      </c>
      <c r="O40" s="217" t="s">
        <v>21</v>
      </c>
      <c r="P40" s="217" t="s">
        <v>143</v>
      </c>
      <c r="Q40" s="217">
        <f t="shared" si="6"/>
        <v>28</v>
      </c>
      <c r="R40" s="218">
        <f t="shared" si="7"/>
        <v>14</v>
      </c>
      <c r="S40" s="218">
        <f t="shared" si="8"/>
        <v>42</v>
      </c>
      <c r="T40" s="217">
        <f t="shared" si="9"/>
        <v>33</v>
      </c>
      <c r="U40" s="217">
        <f t="shared" si="10"/>
        <v>75</v>
      </c>
    </row>
    <row r="41" spans="1:21" ht="14.25">
      <c r="A41" s="218">
        <v>18</v>
      </c>
      <c r="B41" s="216" t="s">
        <v>64</v>
      </c>
      <c r="C41" s="216" t="s">
        <v>104</v>
      </c>
      <c r="D41" s="218" t="s">
        <v>77</v>
      </c>
      <c r="E41" s="217"/>
      <c r="F41" s="217"/>
      <c r="G41" s="217"/>
      <c r="H41" s="217"/>
      <c r="I41" s="217">
        <v>2</v>
      </c>
      <c r="J41" s="217"/>
      <c r="K41" s="217">
        <v>1</v>
      </c>
      <c r="L41" s="217"/>
      <c r="M41" s="217"/>
      <c r="N41" s="217">
        <v>3</v>
      </c>
      <c r="O41" s="217" t="s">
        <v>21</v>
      </c>
      <c r="P41" s="217" t="s">
        <v>144</v>
      </c>
      <c r="Q41" s="217">
        <f t="shared" si="6"/>
        <v>28</v>
      </c>
      <c r="R41" s="218">
        <f t="shared" si="7"/>
        <v>14</v>
      </c>
      <c r="S41" s="218">
        <f t="shared" si="8"/>
        <v>42</v>
      </c>
      <c r="T41" s="217">
        <f t="shared" si="9"/>
        <v>33</v>
      </c>
      <c r="U41" s="217">
        <f t="shared" si="10"/>
        <v>75</v>
      </c>
    </row>
    <row r="42" spans="1:21" ht="14.25">
      <c r="A42" s="218">
        <v>19</v>
      </c>
      <c r="B42" s="216" t="s">
        <v>65</v>
      </c>
      <c r="C42" s="216" t="s">
        <v>67</v>
      </c>
      <c r="D42" s="218" t="s">
        <v>78</v>
      </c>
      <c r="E42" s="217">
        <v>2</v>
      </c>
      <c r="F42" s="217"/>
      <c r="G42" s="217">
        <v>1</v>
      </c>
      <c r="H42" s="217">
        <v>1</v>
      </c>
      <c r="I42" s="217"/>
      <c r="J42" s="217"/>
      <c r="K42" s="217"/>
      <c r="L42" s="217"/>
      <c r="M42" s="217">
        <v>4</v>
      </c>
      <c r="N42" s="217"/>
      <c r="O42" s="217" t="s">
        <v>145</v>
      </c>
      <c r="P42" s="217" t="s">
        <v>21</v>
      </c>
      <c r="Q42" s="217">
        <f t="shared" si="6"/>
        <v>28</v>
      </c>
      <c r="R42" s="218">
        <f t="shared" si="7"/>
        <v>28</v>
      </c>
      <c r="S42" s="218">
        <f t="shared" si="8"/>
        <v>56</v>
      </c>
      <c r="T42" s="217">
        <f t="shared" si="9"/>
        <v>44</v>
      </c>
      <c r="U42" s="217">
        <f t="shared" si="10"/>
        <v>100</v>
      </c>
    </row>
    <row r="43" spans="1:21" ht="14.25">
      <c r="A43" s="218">
        <v>20</v>
      </c>
      <c r="B43" s="216" t="s">
        <v>66</v>
      </c>
      <c r="C43" s="216" t="s">
        <v>99</v>
      </c>
      <c r="D43" s="218" t="s">
        <v>78</v>
      </c>
      <c r="E43" s="217">
        <v>2</v>
      </c>
      <c r="F43" s="217"/>
      <c r="G43" s="217">
        <v>2</v>
      </c>
      <c r="H43" s="217">
        <v>2</v>
      </c>
      <c r="I43" s="217"/>
      <c r="J43" s="217"/>
      <c r="K43" s="217"/>
      <c r="L43" s="217"/>
      <c r="M43" s="217">
        <v>7</v>
      </c>
      <c r="N43" s="217"/>
      <c r="O43" s="217" t="s">
        <v>145</v>
      </c>
      <c r="P43" s="217" t="s">
        <v>21</v>
      </c>
      <c r="Q43" s="217">
        <f t="shared" si="6"/>
        <v>28</v>
      </c>
      <c r="R43" s="218">
        <f t="shared" si="7"/>
        <v>56</v>
      </c>
      <c r="S43" s="218">
        <f t="shared" si="8"/>
        <v>84</v>
      </c>
      <c r="T43" s="217">
        <f t="shared" si="9"/>
        <v>91</v>
      </c>
      <c r="U43" s="217">
        <f t="shared" si="10"/>
        <v>175</v>
      </c>
    </row>
    <row r="44" spans="1:21" ht="12.75">
      <c r="A44" s="516">
        <v>21</v>
      </c>
      <c r="B44" s="216" t="s">
        <v>73</v>
      </c>
      <c r="C44" s="520" t="s">
        <v>100</v>
      </c>
      <c r="D44" s="516" t="s">
        <v>78</v>
      </c>
      <c r="E44" s="517"/>
      <c r="F44" s="517"/>
      <c r="G44" s="517"/>
      <c r="H44" s="517"/>
      <c r="I44" s="517">
        <v>2</v>
      </c>
      <c r="J44" s="517">
        <v>2</v>
      </c>
      <c r="K44" s="517"/>
      <c r="L44" s="517"/>
      <c r="M44" s="517">
        <v>4</v>
      </c>
      <c r="N44" s="517"/>
      <c r="O44" s="517" t="s">
        <v>146</v>
      </c>
      <c r="P44" s="517"/>
      <c r="Q44" s="518">
        <f t="shared" si="6"/>
        <v>28</v>
      </c>
      <c r="R44" s="218">
        <f t="shared" si="7"/>
        <v>28</v>
      </c>
      <c r="S44" s="218">
        <f t="shared" si="8"/>
        <v>56</v>
      </c>
      <c r="T44" s="217">
        <f t="shared" si="9"/>
        <v>44</v>
      </c>
      <c r="U44" s="217">
        <f t="shared" si="10"/>
        <v>100</v>
      </c>
    </row>
    <row r="45" spans="1:21" ht="12.75">
      <c r="A45" s="516"/>
      <c r="B45" s="216" t="s">
        <v>74</v>
      </c>
      <c r="C45" s="520"/>
      <c r="D45" s="516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9"/>
      <c r="R45" s="218">
        <f t="shared" si="7"/>
        <v>0</v>
      </c>
      <c r="S45" s="218">
        <f t="shared" si="8"/>
        <v>0</v>
      </c>
      <c r="T45" s="217">
        <f t="shared" si="9"/>
        <v>0</v>
      </c>
      <c r="U45" s="217">
        <f t="shared" si="10"/>
        <v>0</v>
      </c>
    </row>
    <row r="46" spans="1:21" ht="14.25">
      <c r="A46" s="218">
        <v>22</v>
      </c>
      <c r="B46" s="216" t="s">
        <v>147</v>
      </c>
      <c r="C46" s="216" t="s">
        <v>148</v>
      </c>
      <c r="D46" s="218" t="s">
        <v>78</v>
      </c>
      <c r="E46" s="217"/>
      <c r="F46" s="217"/>
      <c r="G46" s="217"/>
      <c r="H46" s="217"/>
      <c r="I46" s="217">
        <v>1</v>
      </c>
      <c r="J46" s="217"/>
      <c r="K46" s="217"/>
      <c r="L46" s="217">
        <v>2</v>
      </c>
      <c r="M46" s="217"/>
      <c r="N46" s="217">
        <v>3</v>
      </c>
      <c r="O46" s="217" t="s">
        <v>21</v>
      </c>
      <c r="P46" s="217" t="s">
        <v>149</v>
      </c>
      <c r="Q46" s="217">
        <f t="shared" si="6"/>
        <v>14</v>
      </c>
      <c r="R46" s="218">
        <f t="shared" si="7"/>
        <v>28</v>
      </c>
      <c r="S46" s="218">
        <f t="shared" si="8"/>
        <v>42</v>
      </c>
      <c r="T46" s="217">
        <f t="shared" si="9"/>
        <v>33</v>
      </c>
      <c r="U46" s="217">
        <f t="shared" si="10"/>
        <v>75</v>
      </c>
    </row>
    <row r="47" spans="1:21" ht="12.75">
      <c r="A47" s="516" t="s">
        <v>97</v>
      </c>
      <c r="B47" s="516"/>
      <c r="C47" s="516"/>
      <c r="D47" s="516"/>
      <c r="E47" s="217">
        <f>SUM(E24:E46)</f>
        <v>23</v>
      </c>
      <c r="F47" s="217">
        <f aca="true" t="shared" si="11" ref="F47:N47">SUM(F24:F46)</f>
        <v>3</v>
      </c>
      <c r="G47" s="217">
        <f t="shared" si="11"/>
        <v>15</v>
      </c>
      <c r="H47" s="217">
        <f t="shared" si="11"/>
        <v>6</v>
      </c>
      <c r="I47" s="217">
        <f t="shared" si="11"/>
        <v>27</v>
      </c>
      <c r="J47" s="217">
        <f t="shared" si="11"/>
        <v>6</v>
      </c>
      <c r="K47" s="217">
        <f t="shared" si="11"/>
        <v>14</v>
      </c>
      <c r="L47" s="217">
        <f t="shared" si="11"/>
        <v>2</v>
      </c>
      <c r="M47" s="217">
        <f t="shared" si="11"/>
        <v>60</v>
      </c>
      <c r="N47" s="217">
        <f t="shared" si="11"/>
        <v>50</v>
      </c>
      <c r="O47" s="217" t="s">
        <v>150</v>
      </c>
      <c r="P47" s="217" t="s">
        <v>151</v>
      </c>
      <c r="Q47" s="217">
        <f>SUM(Q24:Q46)</f>
        <v>700</v>
      </c>
      <c r="R47" s="217">
        <f>SUM(R24:R46)</f>
        <v>734</v>
      </c>
      <c r="S47" s="217">
        <f>SUM(S24:S46)</f>
        <v>1434</v>
      </c>
      <c r="T47" s="217">
        <f>SUM(T24:T46)</f>
        <v>1316</v>
      </c>
      <c r="U47" s="217">
        <f>SUM(U24:U46)</f>
        <v>2750</v>
      </c>
    </row>
    <row r="48" ht="12.75">
      <c r="S48" s="220">
        <f>S47*100/3264</f>
        <v>43.93382352941177</v>
      </c>
    </row>
  </sheetData>
  <sheetProtection/>
  <mergeCells count="35">
    <mergeCell ref="E5:H6"/>
    <mergeCell ref="A17:D17"/>
    <mergeCell ref="A21:A23"/>
    <mergeCell ref="B21:B23"/>
    <mergeCell ref="C21:C23"/>
    <mergeCell ref="D21:D23"/>
    <mergeCell ref="A5:A7"/>
    <mergeCell ref="B5:B7"/>
    <mergeCell ref="C5:C7"/>
    <mergeCell ref="E21:H22"/>
    <mergeCell ref="O5:P6"/>
    <mergeCell ref="Q5:S6"/>
    <mergeCell ref="I21:L22"/>
    <mergeCell ref="M21:N22"/>
    <mergeCell ref="O21:P22"/>
    <mergeCell ref="I5:L6"/>
    <mergeCell ref="M5:N6"/>
    <mergeCell ref="Q21:S22"/>
    <mergeCell ref="G44:G45"/>
    <mergeCell ref="H44:H45"/>
    <mergeCell ref="I44:I45"/>
    <mergeCell ref="A44:A45"/>
    <mergeCell ref="C44:C45"/>
    <mergeCell ref="D44:D45"/>
    <mergeCell ref="E44:E45"/>
    <mergeCell ref="A47:D47"/>
    <mergeCell ref="P44:P45"/>
    <mergeCell ref="Q44:Q45"/>
    <mergeCell ref="J44:J45"/>
    <mergeCell ref="K44:K45"/>
    <mergeCell ref="L44:L45"/>
    <mergeCell ref="M44:M45"/>
    <mergeCell ref="N44:N45"/>
    <mergeCell ref="O44:O45"/>
    <mergeCell ref="F44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Dumi</cp:lastModifiedBy>
  <cp:lastPrinted>2018-07-10T08:36:38Z</cp:lastPrinted>
  <dcterms:created xsi:type="dcterms:W3CDTF">2007-05-30T06:34:27Z</dcterms:created>
  <dcterms:modified xsi:type="dcterms:W3CDTF">2019-02-18T15:47:20Z</dcterms:modified>
  <cp:category/>
  <cp:version/>
  <cp:contentType/>
  <cp:contentStatus/>
</cp:coreProperties>
</file>