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95" activeTab="0"/>
  </bookViews>
  <sheets>
    <sheet name="PLANURI" sheetId="1" r:id="rId1"/>
    <sheet name="VERIFICARI SI IMPUNERI" sheetId="2" r:id="rId2"/>
  </sheets>
  <definedNames>
    <definedName name="_xlnm.Print_Area" localSheetId="0">'PLANURI'!$A$1:$U$176</definedName>
    <definedName name="_xlnm.Print_Area" localSheetId="1">'VERIFICARI SI IMPUNERI'!$A$1:$P$18</definedName>
  </definedNames>
  <calcPr fullCalcOnLoad="1"/>
</workbook>
</file>

<file path=xl/sharedStrings.xml><?xml version="1.0" encoding="utf-8"?>
<sst xmlns="http://schemas.openxmlformats.org/spreadsheetml/2006/main" count="594" uniqueCount="294">
  <si>
    <t>Nr. crt.</t>
  </si>
  <si>
    <t>C</t>
  </si>
  <si>
    <t>S</t>
  </si>
  <si>
    <t>L</t>
  </si>
  <si>
    <t>P</t>
  </si>
  <si>
    <t>Sem.1</t>
  </si>
  <si>
    <t>Sem.2</t>
  </si>
  <si>
    <t>Apl.</t>
  </si>
  <si>
    <t>Total</t>
  </si>
  <si>
    <t>F</t>
  </si>
  <si>
    <t>X</t>
  </si>
  <si>
    <t>D</t>
  </si>
  <si>
    <t>A/R</t>
  </si>
  <si>
    <t>ore</t>
  </si>
  <si>
    <t>% din</t>
  </si>
  <si>
    <t>DISCIPLINE FUNDAMENTALE F</t>
  </si>
  <si>
    <t>DISCIPLINE DE DOMENIU D</t>
  </si>
  <si>
    <t>DISCIPLINE DE SPECIALITATE S</t>
  </si>
  <si>
    <t>DISCIPLINE COMPLEMENTARE X</t>
  </si>
  <si>
    <t>MIN</t>
  </si>
  <si>
    <t>MAX</t>
  </si>
  <si>
    <t>DISCIPLINE IMPUSE</t>
  </si>
  <si>
    <t>DISCIPLINE OPTIONALE</t>
  </si>
  <si>
    <t>DISCIPLINE FACULTATIVE</t>
  </si>
  <si>
    <t>MIN DIN SUMA DE MAI SUS (EXTRA)</t>
  </si>
  <si>
    <t>ABATERE 0,5-1% (RAPORT TOTAL ORE)</t>
  </si>
  <si>
    <t>MINIM PATRU DISCIPLINE CU PROIECT</t>
  </si>
  <si>
    <t>CEL PUTIN 1 PROIECT DAR MAXIM 2 PE SEMESTRU</t>
  </si>
  <si>
    <t>CEL PUTIN 2 PROIECTE SA FIE DISCIPLINA SEPARATA</t>
  </si>
  <si>
    <t>OP31</t>
  </si>
  <si>
    <t>OP41</t>
  </si>
  <si>
    <t>OP42</t>
  </si>
  <si>
    <t>din care</t>
  </si>
  <si>
    <t>curs</t>
  </si>
  <si>
    <t>aplicatii</t>
  </si>
  <si>
    <t>RAPORT curs / aplicatii</t>
  </si>
  <si>
    <t>IMPUS ARACIS</t>
  </si>
  <si>
    <t>raport curs/aplicatii = 1/1 +-20%</t>
  </si>
  <si>
    <t>PROIECTE INCEP DIN SEM 3</t>
  </si>
  <si>
    <t>C1</t>
  </si>
  <si>
    <t>E1</t>
  </si>
  <si>
    <t>C2</t>
  </si>
  <si>
    <t>E2</t>
  </si>
  <si>
    <t>8E+6C</t>
  </si>
  <si>
    <t>C3</t>
  </si>
  <si>
    <t>E3</t>
  </si>
  <si>
    <t>C4</t>
  </si>
  <si>
    <t>E4</t>
  </si>
  <si>
    <t>8E+7C</t>
  </si>
  <si>
    <t>C5</t>
  </si>
  <si>
    <t>E5</t>
  </si>
  <si>
    <t>C6</t>
  </si>
  <si>
    <t>E6</t>
  </si>
  <si>
    <t>C8</t>
  </si>
  <si>
    <t>E8</t>
  </si>
  <si>
    <t>C7</t>
  </si>
  <si>
    <t>E7</t>
  </si>
  <si>
    <t>OP11</t>
  </si>
  <si>
    <t>OP21</t>
  </si>
  <si>
    <t>OP22</t>
  </si>
  <si>
    <t>OP23</t>
  </si>
  <si>
    <t>I</t>
  </si>
  <si>
    <t>II</t>
  </si>
  <si>
    <t>III</t>
  </si>
  <si>
    <t>IV</t>
  </si>
  <si>
    <t>Rector</t>
  </si>
  <si>
    <t>REALIZAT UPET</t>
  </si>
  <si>
    <t>TOTAL ore didactice</t>
  </si>
  <si>
    <t>% (corect, conditia fiind 0,8 &lt; raport &lt; 1,2)</t>
  </si>
  <si>
    <t>/</t>
  </si>
  <si>
    <t>x</t>
  </si>
  <si>
    <t>TOTAL</t>
  </si>
  <si>
    <t>Management</t>
  </si>
  <si>
    <t>OP32</t>
  </si>
  <si>
    <t>Ingineria sistemelor de producție</t>
  </si>
  <si>
    <t>TOTAL ORE DE CURS COMUNE</t>
  </si>
  <si>
    <t xml:space="preserve">% din </t>
  </si>
  <si>
    <t>6E+7C</t>
  </si>
  <si>
    <t xml:space="preserve">cu TCM </t>
  </si>
  <si>
    <t xml:space="preserve">cu MEM </t>
  </si>
  <si>
    <t>7E+9C</t>
  </si>
  <si>
    <t>OP24</t>
  </si>
  <si>
    <t>2MU1OF01</t>
  </si>
  <si>
    <t>2MU1OF02</t>
  </si>
  <si>
    <t>2MU1OF03</t>
  </si>
  <si>
    <t>2MU1OF04</t>
  </si>
  <si>
    <t>2MU1OD05</t>
  </si>
  <si>
    <t>2MU1OD06</t>
  </si>
  <si>
    <t>2MU1AX07</t>
  </si>
  <si>
    <t>2MU1OX08</t>
  </si>
  <si>
    <t>2MU2OF09</t>
  </si>
  <si>
    <t>2MU2OF10</t>
  </si>
  <si>
    <t>2MU2OF11</t>
  </si>
  <si>
    <t>2MU2OF12</t>
  </si>
  <si>
    <t>2MU2OD13</t>
  </si>
  <si>
    <t>2MU2OD14</t>
  </si>
  <si>
    <t>2MU2AX15</t>
  </si>
  <si>
    <t>2MU2OX16</t>
  </si>
  <si>
    <t>2MU3OD17</t>
  </si>
  <si>
    <t>2MU3OD18</t>
  </si>
  <si>
    <t>2MU3OD19</t>
  </si>
  <si>
    <t>2MU3OF20</t>
  </si>
  <si>
    <t>2MU4AF21</t>
  </si>
  <si>
    <t>2MU3OX22</t>
  </si>
  <si>
    <t>2MU3AX23</t>
  </si>
  <si>
    <t>2MU3OX24</t>
  </si>
  <si>
    <t>2MU3OD25</t>
  </si>
  <si>
    <t>2MU4OD26</t>
  </si>
  <si>
    <t>2MU4OF27</t>
  </si>
  <si>
    <t>2MU4OD28</t>
  </si>
  <si>
    <t>2MU4OD29</t>
  </si>
  <si>
    <t>2MU4OD30</t>
  </si>
  <si>
    <t>2MU4AX31</t>
  </si>
  <si>
    <t>2MU4AX32</t>
  </si>
  <si>
    <t>2MU4OX33</t>
  </si>
  <si>
    <t>2MU4OD34</t>
  </si>
  <si>
    <t>2MU5OS35</t>
  </si>
  <si>
    <t>2MU5OD36</t>
  </si>
  <si>
    <t>2MU5OD37</t>
  </si>
  <si>
    <t>2MU5OD38</t>
  </si>
  <si>
    <t>2MU5OD39</t>
  </si>
  <si>
    <t>2MU5AD40</t>
  </si>
  <si>
    <t>2MU5OS41</t>
  </si>
  <si>
    <t>2MU6OD42</t>
  </si>
  <si>
    <t>2MU6OD43</t>
  </si>
  <si>
    <t>2MU6OS44</t>
  </si>
  <si>
    <t>2MU6OS45</t>
  </si>
  <si>
    <t>2MU6OD46</t>
  </si>
  <si>
    <t>2MU6OD47</t>
  </si>
  <si>
    <t>2MU6OS48</t>
  </si>
  <si>
    <t>2MU6OS49</t>
  </si>
  <si>
    <t>2MU7OS50</t>
  </si>
  <si>
    <t>2MU7OS51</t>
  </si>
  <si>
    <t>2MU7OS52</t>
  </si>
  <si>
    <t>2MU7OS53</t>
  </si>
  <si>
    <t>2MU7OS54</t>
  </si>
  <si>
    <t>2MU7OS55</t>
  </si>
  <si>
    <t>2MU8OS56</t>
  </si>
  <si>
    <t>2MU8OS57</t>
  </si>
  <si>
    <t>2MU8OS58</t>
  </si>
  <si>
    <t>2MU8OS59</t>
  </si>
  <si>
    <t>2MU8OS60</t>
  </si>
  <si>
    <t>2MU8OS61</t>
  </si>
  <si>
    <t>2MU8OS62</t>
  </si>
  <si>
    <t>2MU4LX62</t>
  </si>
  <si>
    <t>2MU5LS63</t>
  </si>
  <si>
    <t>2MU6LS64</t>
  </si>
  <si>
    <t>2MU6LX65</t>
  </si>
  <si>
    <t>2MU7LS66</t>
  </si>
  <si>
    <t>2MU7LS67</t>
  </si>
  <si>
    <t>2MU8LS68</t>
  </si>
  <si>
    <t>Rector,</t>
  </si>
  <si>
    <t xml:space="preserve">                      </t>
  </si>
  <si>
    <t>MINISTRY of NATIONAL EDUCATION</t>
  </si>
  <si>
    <t>STUDY PLAN</t>
  </si>
  <si>
    <t>valid beginning with academic year 2018-2019</t>
  </si>
  <si>
    <t>No.</t>
  </si>
  <si>
    <t>FIRST YEAR</t>
  </si>
  <si>
    <t>Courses
code</t>
  </si>
  <si>
    <t>Semester 1</t>
  </si>
  <si>
    <t>Semester 2</t>
  </si>
  <si>
    <t>Credit points</t>
  </si>
  <si>
    <t xml:space="preserve"> Ei, Ci, Vi</t>
  </si>
  <si>
    <t>No. of hours per discipline</t>
  </si>
  <si>
    <t>Hours for
individual
study</t>
  </si>
  <si>
    <t>Total of
hours</t>
  </si>
  <si>
    <t>Courses</t>
  </si>
  <si>
    <t>Class</t>
  </si>
  <si>
    <t>Chemistry</t>
  </si>
  <si>
    <t>Materials science and engineering</t>
  </si>
  <si>
    <t>Mathematical analysis</t>
  </si>
  <si>
    <t>Descriptive geometry</t>
  </si>
  <si>
    <t>Applied Informatics I</t>
  </si>
  <si>
    <t>Mechanics I</t>
  </si>
  <si>
    <t>English language I</t>
  </si>
  <si>
    <t>Physical education and sport I</t>
  </si>
  <si>
    <t>Algebra, analytical and differential geom.</t>
  </si>
  <si>
    <t>Physics</t>
  </si>
  <si>
    <t>Technical Drawing</t>
  </si>
  <si>
    <t>Applied Informatics II</t>
  </si>
  <si>
    <t>Mechanics II</t>
  </si>
  <si>
    <t>Materials technology</t>
  </si>
  <si>
    <t>Optional course 11 (foreign lang.)</t>
  </si>
  <si>
    <t>Physical education and sport II</t>
  </si>
  <si>
    <t>TOTAL FIRST YEAR</t>
  </si>
  <si>
    <t>Course
type</t>
  </si>
  <si>
    <t>Dean,</t>
  </si>
  <si>
    <t>Professor eng.,Ph.D. Sorin Mihai RADU</t>
  </si>
  <si>
    <t>Assoc.Prof.eng.,Ph.D. Iosif DUMITRESCU</t>
  </si>
  <si>
    <t>SECOND YEAR</t>
  </si>
  <si>
    <t>Thermotechnics and thermal machines</t>
  </si>
  <si>
    <t>Strength of Materials I</t>
  </si>
  <si>
    <t>Mechanisms</t>
  </si>
  <si>
    <t>Infographics (CAD) I</t>
  </si>
  <si>
    <t>Optional course OP 22</t>
  </si>
  <si>
    <t xml:space="preserve">Numerical methods      </t>
  </si>
  <si>
    <t>Special Mathematics</t>
  </si>
  <si>
    <t>Spanish language</t>
  </si>
  <si>
    <t>English Language</t>
  </si>
  <si>
    <t>French Language</t>
  </si>
  <si>
    <t>Ethics and academic integrity</t>
  </si>
  <si>
    <t>Environment protection</t>
  </si>
  <si>
    <t>History of Technology and Science</t>
  </si>
  <si>
    <t>Optional course 21 (foreign lang. 3)</t>
  </si>
  <si>
    <t>Physical education and sport III</t>
  </si>
  <si>
    <t>Machine parts I</t>
  </si>
  <si>
    <t>Infographics (CAD) II</t>
  </si>
  <si>
    <t>Strength of Materials II</t>
  </si>
  <si>
    <t>Mechanical vibrations</t>
  </si>
  <si>
    <t>Optional course 23 (foreign lang. 3)</t>
  </si>
  <si>
    <t xml:space="preserve">Optional course OP 24 </t>
  </si>
  <si>
    <t>Physical education and sport IV</t>
  </si>
  <si>
    <t>Tolerance and dimension control</t>
  </si>
  <si>
    <t>Practical training, I, 30x3 hours/week</t>
  </si>
  <si>
    <t>TOTAL SECOND YEAR</t>
  </si>
  <si>
    <r>
      <rPr>
        <b/>
        <sz val="11"/>
        <color indexed="8"/>
        <rFont val="Times New Roman"/>
        <family val="1"/>
      </rPr>
      <t xml:space="preserve">UNIVERSITY OF PETROȘANI 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
Faculty of MECHANICAL AND ELECTRICAL ENGINEERING
Field </t>
    </r>
    <r>
      <rPr>
        <b/>
        <sz val="11"/>
        <color indexed="8"/>
        <rFont val="Times New Roman"/>
        <family val="1"/>
      </rPr>
      <t>MECHANICAL ENGINEERING</t>
    </r>
    <r>
      <rPr>
        <sz val="11"/>
        <color indexed="8"/>
        <rFont val="Times New Roman"/>
        <family val="1"/>
      </rPr>
      <t xml:space="preserve">
Study program </t>
    </r>
    <r>
      <rPr>
        <b/>
        <i/>
        <sz val="11"/>
        <color indexed="8"/>
        <rFont val="Times New Roman"/>
        <family val="1"/>
      </rPr>
      <t>EQUIPMENT FOR INDUSTRIAL PROCESSES</t>
    </r>
    <r>
      <rPr>
        <sz val="11"/>
        <color indexed="8"/>
        <rFont val="Times New Roman"/>
        <family val="1"/>
      </rPr>
      <t xml:space="preserve">
ENGINEERS - FULL TIME, 4 years x 2 sem./yr x 14 weeks/sem. x 28 hours/wee,k 3 weeks  exam. per. </t>
    </r>
  </si>
  <si>
    <t>THIRD YEAR</t>
  </si>
  <si>
    <t>Fluid mechanics and hydraulic machines</t>
  </si>
  <si>
    <t>Machine parts II</t>
  </si>
  <si>
    <t>Machine parts - project</t>
  </si>
  <si>
    <t>Optional course OP 31</t>
  </si>
  <si>
    <t>Electrotechnics</t>
  </si>
  <si>
    <t>Electrical engineering and machines</t>
  </si>
  <si>
    <t>Finite elements analysis</t>
  </si>
  <si>
    <t>Thermal treatments</t>
  </si>
  <si>
    <t>Hydraulic and pneumatic drives</t>
  </si>
  <si>
    <t>Hydraulic and pneumatic drives (project)</t>
  </si>
  <si>
    <t>Process machines and installations</t>
  </si>
  <si>
    <t>Computer Aided Design</t>
  </si>
  <si>
    <t>Tribology</t>
  </si>
  <si>
    <t>Creativity and inventiveness</t>
  </si>
  <si>
    <t>Quality engineering</t>
  </si>
  <si>
    <t>Reliability and maintenance</t>
  </si>
  <si>
    <t>Practical training, II, 30x3 hours/week</t>
  </si>
  <si>
    <t>Optional course OP 32</t>
  </si>
  <si>
    <t>Environmental Engineering Technologies</t>
  </si>
  <si>
    <t xml:space="preserve">TOTAL THIRD YEAR </t>
  </si>
  <si>
    <t>FOURTH YEAR</t>
  </si>
  <si>
    <t>Equipment for industrial processes I</t>
  </si>
  <si>
    <t>Eq. for industrial processes I (project)</t>
  </si>
  <si>
    <t>Lifting and transportation equipm. I</t>
  </si>
  <si>
    <t>Design pf process equipment I</t>
  </si>
  <si>
    <t>Energ. Effic. of industrial installations</t>
  </si>
  <si>
    <t>Optional course OP 41</t>
  </si>
  <si>
    <t>Equipment for industrial processes II</t>
  </si>
  <si>
    <t>Lifting and transportation equipm. II</t>
  </si>
  <si>
    <t>Optional course OP 42</t>
  </si>
  <si>
    <t>Design pf process equipment II</t>
  </si>
  <si>
    <t>Fabrication eng. of process equipm.</t>
  </si>
  <si>
    <t>Elaboration of graduation paper</t>
  </si>
  <si>
    <t xml:space="preserve">TOTAL FOURTH YEAR </t>
  </si>
  <si>
    <t>For the pass of the diploma exam, additional 10 credits are awarded</t>
  </si>
  <si>
    <t>Practical training for elab. of grad. paper</t>
  </si>
  <si>
    <t>Optional courses</t>
  </si>
  <si>
    <t>Courses code</t>
  </si>
  <si>
    <t>Year of study</t>
  </si>
  <si>
    <t>3D modelling of mechanical structures (SolidWorks)</t>
  </si>
  <si>
    <t>Mechanical design with specialised software (CATIA V5)</t>
  </si>
  <si>
    <t>Control, command and adjustment of equipment</t>
  </si>
  <si>
    <t>Automation of industrial processes</t>
  </si>
  <si>
    <t>Facultative courses</t>
  </si>
  <si>
    <t>Cod</t>
  </si>
  <si>
    <t xml:space="preserve">Year </t>
  </si>
  <si>
    <t>discipl.</t>
  </si>
  <si>
    <t>of</t>
  </si>
  <si>
    <t>study</t>
  </si>
  <si>
    <t>Cours</t>
  </si>
  <si>
    <t>General economy</t>
  </si>
  <si>
    <t>Foreign languages 5</t>
  </si>
  <si>
    <t>Project management in industry</t>
  </si>
  <si>
    <t>Welding equipment and technologies</t>
  </si>
  <si>
    <t>Manipulators and robots I</t>
  </si>
  <si>
    <t>DISTRIBUTION OF HOURS BY SUBJECT GROUPS</t>
  </si>
  <si>
    <t>Total course hours :</t>
  </si>
  <si>
    <t>Total hours of applications :</t>
  </si>
  <si>
    <t>Total teaching hours:</t>
  </si>
  <si>
    <t xml:space="preserve">Total teaching hours / Total hours (%) : </t>
  </si>
  <si>
    <t xml:space="preserve">Total hours of applications / Total hours (%) : </t>
  </si>
  <si>
    <t>SUBJECTS GRUP</t>
  </si>
  <si>
    <t>Fundamental subjects F</t>
  </si>
  <si>
    <t>Engineering subjects in the field D</t>
  </si>
  <si>
    <t>Specialized technical subjects S</t>
  </si>
  <si>
    <t>Complementary subjects</t>
  </si>
  <si>
    <t>Physical education and sport</t>
  </si>
  <si>
    <t>Economic and humanistic subjects</t>
  </si>
  <si>
    <t>Required subjects</t>
  </si>
  <si>
    <t>Optional subjects</t>
  </si>
  <si>
    <r>
      <t xml:space="preserve">Comments: </t>
    </r>
    <r>
      <rPr>
        <sz val="10"/>
        <rFont val="Times New Roman"/>
        <family val="1"/>
      </rPr>
      <t>For 1 credit point of the discipline 25 hours are granted for the didactic preparation and individual study of the student.</t>
    </r>
  </si>
  <si>
    <t>Total course hours / Total hours of applications (%) :</t>
  </si>
  <si>
    <t>No. Hours/Total hours (%)</t>
  </si>
  <si>
    <t>No. hours</t>
  </si>
  <si>
    <r>
      <t xml:space="preserve">        </t>
    </r>
    <r>
      <rPr>
        <b/>
        <i/>
        <sz val="11"/>
        <rFont val="Times New Roman"/>
        <family val="1"/>
      </rPr>
      <t>Caption:</t>
    </r>
    <r>
      <rPr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2 - </t>
    </r>
    <r>
      <rPr>
        <sz val="11"/>
        <rFont val="Times New Roman"/>
        <family val="1"/>
      </rPr>
      <t xml:space="preserve">Faculty: Mechanical and Electrical Engineering; </t>
    </r>
    <r>
      <rPr>
        <b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- industrial engineering; </t>
    </r>
    <r>
      <rPr>
        <b/>
        <sz val="11"/>
        <rFont val="Times New Roman"/>
        <family val="1"/>
      </rPr>
      <t xml:space="preserve">B </t>
    </r>
    <r>
      <rPr>
        <sz val="11"/>
        <rFont val="Times New Roman"/>
        <family val="1"/>
      </rPr>
      <t xml:space="preserve">- Machine Building Technology; </t>
    </r>
  </si>
  <si>
    <r>
      <t>F</t>
    </r>
    <r>
      <rPr>
        <sz val="11"/>
        <rFont val="Times New Roman"/>
        <family val="1"/>
      </rPr>
      <t xml:space="preserve"> - fundamental discipline; </t>
    </r>
    <r>
      <rPr>
        <b/>
        <sz val="11"/>
        <rFont val="Times New Roman"/>
        <family val="1"/>
      </rPr>
      <t>D</t>
    </r>
    <r>
      <rPr>
        <sz val="11"/>
        <rFont val="Times New Roman"/>
        <family val="1"/>
      </rPr>
      <t xml:space="preserve"> - domain discipline; </t>
    </r>
    <r>
      <rPr>
        <b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- specialized discipline; </t>
    </r>
    <r>
      <rPr>
        <b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- complementary discipline; </t>
    </r>
    <r>
      <rPr>
        <b/>
        <sz val="11"/>
        <rFont val="Times New Roman"/>
        <family val="1"/>
      </rPr>
      <t>A</t>
    </r>
    <r>
      <rPr>
        <sz val="11"/>
        <rFont val="Times New Roman"/>
        <family val="1"/>
      </rPr>
      <t xml:space="preserve"> - optional discipline; </t>
    </r>
    <r>
      <rPr>
        <b/>
        <sz val="11"/>
        <rFont val="Times New Roman"/>
        <family val="1"/>
      </rPr>
      <t>C</t>
    </r>
    <r>
      <rPr>
        <sz val="11"/>
        <rFont val="Times New Roman"/>
        <family val="1"/>
      </rPr>
      <t xml:space="preserve"> - class; </t>
    </r>
    <r>
      <rPr>
        <b/>
        <sz val="11"/>
        <rFont val="Times New Roman"/>
        <family val="1"/>
      </rPr>
      <t>S</t>
    </r>
    <r>
      <rPr>
        <sz val="11"/>
        <rFont val="Times New Roman"/>
        <family val="1"/>
      </rPr>
      <t xml:space="preserve"> - seminar; </t>
    </r>
    <r>
      <rPr>
        <b/>
        <sz val="11"/>
        <rFont val="Times New Roman"/>
        <family val="1"/>
      </rPr>
      <t xml:space="preserve"> </t>
    </r>
  </si>
  <si>
    <r>
      <t>L</t>
    </r>
    <r>
      <rPr>
        <sz val="11"/>
        <rFont val="Times New Roman"/>
        <family val="1"/>
      </rPr>
      <t xml:space="preserve"> - laboratory; 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 xml:space="preserve"> - project;</t>
    </r>
    <r>
      <rPr>
        <b/>
        <sz val="11"/>
        <rFont val="Times New Roman"/>
        <family val="1"/>
      </rPr>
      <t xml:space="preserve"> Ex.(E</t>
    </r>
    <r>
      <rPr>
        <b/>
        <vertAlign val="subscript"/>
        <sz val="11"/>
        <rFont val="Times New Roman"/>
        <family val="1"/>
      </rPr>
      <t>1…8</t>
    </r>
    <r>
      <rPr>
        <b/>
        <sz val="11"/>
        <rFont val="Times New Roman"/>
        <family val="1"/>
      </rPr>
      <t xml:space="preserve">) </t>
    </r>
    <r>
      <rPr>
        <sz val="11"/>
        <rFont val="Times New Roman"/>
        <family val="1"/>
      </rPr>
      <t xml:space="preserve">- exam held in the semester 1…8; </t>
    </r>
    <r>
      <rPr>
        <b/>
        <sz val="11"/>
        <rFont val="Times New Roman"/>
        <family val="1"/>
      </rPr>
      <t>Cv.(C</t>
    </r>
    <r>
      <rPr>
        <b/>
        <vertAlign val="subscript"/>
        <sz val="11"/>
        <rFont val="Times New Roman"/>
        <family val="1"/>
      </rPr>
      <t>1…8</t>
    </r>
    <r>
      <rPr>
        <b/>
        <sz val="11"/>
        <rFont val="Times New Roman"/>
        <family val="1"/>
      </rPr>
      <t>)</t>
    </r>
    <r>
      <rPr>
        <sz val="11"/>
        <rFont val="Times New Roman"/>
        <family val="1"/>
      </rPr>
      <t xml:space="preserve"> - colloquium held in the semester 1…8, A/R - PASS / FAIL. 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</si>
</sst>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sz val="13.2"/>
      <color indexed="10"/>
      <name val="Arial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vertAlign val="subscript"/>
      <sz val="11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  <xf numFmtId="0" fontId="6" fillId="24" borderId="0" xfId="0" applyFont="1" applyFill="1" applyAlignment="1">
      <alignment/>
    </xf>
    <xf numFmtId="9" fontId="6" fillId="24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2" fontId="9" fillId="25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0" fontId="10" fillId="24" borderId="0" xfId="0" applyFont="1" applyFill="1" applyAlignment="1">
      <alignment/>
    </xf>
    <xf numFmtId="0" fontId="6" fillId="25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25" borderId="0" xfId="0" applyFont="1" applyFill="1" applyAlignment="1">
      <alignment horizontal="center"/>
    </xf>
    <xf numFmtId="0" fontId="12" fillId="25" borderId="0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0" borderId="2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7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0" xfId="0" applyNumberFormat="1" applyAlignment="1" applyProtection="1">
      <alignment horizontal="left" vertical="top"/>
      <protection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3" fillId="24" borderId="0" xfId="0" applyFont="1" applyFill="1" applyAlignment="1">
      <alignment horizontal="center"/>
    </xf>
    <xf numFmtId="0" fontId="13" fillId="26" borderId="0" xfId="0" applyFont="1" applyFill="1" applyAlignment="1">
      <alignment horizontal="center"/>
    </xf>
    <xf numFmtId="0" fontId="30" fillId="0" borderId="0" xfId="55" applyFont="1" applyAlignment="1">
      <alignment horizontal="center"/>
      <protection/>
    </xf>
    <xf numFmtId="0" fontId="30" fillId="0" borderId="0" xfId="55" applyFont="1" applyBorder="1" applyAlignment="1">
      <alignment horizontal="center"/>
      <protection/>
    </xf>
    <xf numFmtId="0" fontId="2" fillId="0" borderId="29" xfId="55" applyFont="1" applyBorder="1" applyAlignment="1">
      <alignment horizontal="center" vertical="center" wrapText="1"/>
      <protection/>
    </xf>
    <xf numFmtId="0" fontId="29" fillId="0" borderId="30" xfId="55" applyFont="1" applyBorder="1" applyAlignment="1">
      <alignment horizontal="center" vertical="center"/>
      <protection/>
    </xf>
    <xf numFmtId="0" fontId="2" fillId="0" borderId="30" xfId="55" applyFont="1" applyBorder="1" applyAlignment="1">
      <alignment horizontal="center" vertical="center"/>
      <protection/>
    </xf>
    <xf numFmtId="0" fontId="2" fillId="0" borderId="31" xfId="55" applyFont="1" applyBorder="1" applyAlignment="1">
      <alignment horizontal="center" vertical="center"/>
      <protection/>
    </xf>
    <xf numFmtId="0" fontId="2" fillId="0" borderId="32" xfId="55" applyFont="1" applyBorder="1" applyAlignment="1">
      <alignment horizontal="center" vertical="center"/>
      <protection/>
    </xf>
    <xf numFmtId="0" fontId="2" fillId="0" borderId="30" xfId="55" applyFont="1" applyBorder="1" applyAlignment="1">
      <alignment horizontal="center" vertical="center" wrapText="1"/>
      <protection/>
    </xf>
    <xf numFmtId="0" fontId="2" fillId="0" borderId="32" xfId="55" applyFont="1" applyBorder="1" applyAlignment="1">
      <alignment horizontal="center" vertical="center" wrapText="1"/>
      <protection/>
    </xf>
    <xf numFmtId="0" fontId="2" fillId="0" borderId="30" xfId="55" applyFont="1" applyBorder="1" applyAlignment="1">
      <alignment horizontal="center" wrapText="1"/>
      <protection/>
    </xf>
    <xf numFmtId="0" fontId="2" fillId="0" borderId="31" xfId="55" applyFont="1" applyBorder="1" applyAlignment="1">
      <alignment horizontal="center" wrapText="1"/>
      <protection/>
    </xf>
    <xf numFmtId="0" fontId="2" fillId="0" borderId="32" xfId="55" applyFont="1" applyBorder="1" applyAlignment="1">
      <alignment horizontal="center" wrapText="1"/>
      <protection/>
    </xf>
    <xf numFmtId="0" fontId="2" fillId="0" borderId="29" xfId="55" applyFont="1" applyBorder="1" applyAlignment="1">
      <alignment horizontal="center" vertical="top" wrapText="1"/>
      <protection/>
    </xf>
    <xf numFmtId="0" fontId="2" fillId="0" borderId="33" xfId="55" applyFont="1" applyBorder="1" applyAlignment="1">
      <alignment horizontal="center" vertical="center" wrapText="1"/>
      <protection/>
    </xf>
    <xf numFmtId="0" fontId="29" fillId="0" borderId="20" xfId="55" applyFont="1" applyBorder="1" applyAlignment="1">
      <alignment horizontal="center" vertical="center"/>
      <protection/>
    </xf>
    <xf numFmtId="0" fontId="2" fillId="0" borderId="20" xfId="55" applyFont="1" applyBorder="1" applyAlignment="1">
      <alignment horizontal="center" vertical="center"/>
      <protection/>
    </xf>
    <xf numFmtId="0" fontId="2" fillId="0" borderId="24" xfId="55" applyFont="1" applyBorder="1" applyAlignment="1">
      <alignment horizontal="center" vertical="center"/>
      <protection/>
    </xf>
    <xf numFmtId="0" fontId="2" fillId="0" borderId="25" xfId="55" applyFont="1" applyBorder="1" applyAlignment="1">
      <alignment horizontal="center" vertical="center"/>
      <protection/>
    </xf>
    <xf numFmtId="0" fontId="2" fillId="0" borderId="20" xfId="55" applyFont="1" applyBorder="1" applyAlignment="1">
      <alignment horizontal="center" vertical="center" wrapText="1"/>
      <protection/>
    </xf>
    <xf numFmtId="0" fontId="2" fillId="0" borderId="25" xfId="55" applyFont="1" applyBorder="1" applyAlignment="1">
      <alignment horizontal="center" vertical="center" wrapText="1"/>
      <protection/>
    </xf>
    <xf numFmtId="0" fontId="2" fillId="0" borderId="20" xfId="55" applyFont="1" applyBorder="1" applyAlignment="1">
      <alignment horizontal="center" wrapText="1"/>
      <protection/>
    </xf>
    <xf numFmtId="0" fontId="2" fillId="0" borderId="24" xfId="55" applyFont="1" applyBorder="1" applyAlignment="1">
      <alignment horizontal="center" wrapText="1"/>
      <protection/>
    </xf>
    <xf numFmtId="0" fontId="2" fillId="0" borderId="25" xfId="55" applyFont="1" applyBorder="1" applyAlignment="1">
      <alignment horizontal="center" wrapText="1"/>
      <protection/>
    </xf>
    <xf numFmtId="0" fontId="2" fillId="0" borderId="33" xfId="55" applyFont="1" applyBorder="1" applyAlignment="1">
      <alignment horizontal="center" vertical="top" wrapText="1"/>
      <protection/>
    </xf>
    <xf numFmtId="0" fontId="2" fillId="0" borderId="34" xfId="55" applyFont="1" applyBorder="1" applyAlignment="1">
      <alignment horizontal="center" vertical="center" wrapText="1"/>
      <protection/>
    </xf>
    <xf numFmtId="0" fontId="2" fillId="0" borderId="20" xfId="55" applyFont="1" applyBorder="1" applyAlignment="1">
      <alignment horizontal="center"/>
      <protection/>
    </xf>
    <xf numFmtId="0" fontId="2" fillId="0" borderId="35" xfId="55" applyFont="1" applyBorder="1" applyAlignment="1">
      <alignment horizontal="center"/>
      <protection/>
    </xf>
    <xf numFmtId="0" fontId="2" fillId="0" borderId="25" xfId="55" applyFont="1" applyBorder="1" applyAlignment="1">
      <alignment horizontal="center"/>
      <protection/>
    </xf>
    <xf numFmtId="0" fontId="2" fillId="0" borderId="36" xfId="55" applyFont="1" applyBorder="1" applyAlignment="1">
      <alignment horizontal="center"/>
      <protection/>
    </xf>
    <xf numFmtId="0" fontId="2" fillId="0" borderId="28" xfId="55" applyFont="1" applyBorder="1" applyAlignment="1">
      <alignment vertical="center"/>
      <protection/>
    </xf>
    <xf numFmtId="0" fontId="2" fillId="0" borderId="24" xfId="55" applyFont="1" applyBorder="1" applyAlignment="1">
      <alignment horizontal="center"/>
      <protection/>
    </xf>
    <xf numFmtId="0" fontId="2" fillId="0" borderId="34" xfId="55" applyFont="1" applyBorder="1" applyAlignment="1">
      <alignment horizontal="center" vertical="top" wrapText="1"/>
      <protection/>
    </xf>
    <xf numFmtId="0" fontId="2" fillId="25" borderId="37" xfId="0" applyFont="1" applyFill="1" applyBorder="1" applyAlignment="1">
      <alignment horizontal="center"/>
    </xf>
    <xf numFmtId="0" fontId="2" fillId="0" borderId="38" xfId="55" applyFont="1" applyBorder="1" applyAlignment="1">
      <alignment horizontal="left"/>
      <protection/>
    </xf>
    <xf numFmtId="0" fontId="11" fillId="0" borderId="3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2" fillId="25" borderId="38" xfId="0" applyFont="1" applyFill="1" applyBorder="1" applyAlignment="1">
      <alignment horizontal="center"/>
    </xf>
    <xf numFmtId="0" fontId="2" fillId="0" borderId="37" xfId="55" applyFont="1" applyBorder="1" applyAlignment="1">
      <alignment horizontal="left"/>
      <protection/>
    </xf>
    <xf numFmtId="0" fontId="11" fillId="0" borderId="3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2" fillId="25" borderId="45" xfId="0" applyFont="1" applyFill="1" applyBorder="1" applyAlignment="1">
      <alignment horizontal="center"/>
    </xf>
    <xf numFmtId="0" fontId="2" fillId="0" borderId="45" xfId="55" applyFont="1" applyFill="1" applyBorder="1" applyAlignment="1">
      <alignment horizontal="left"/>
      <protection/>
    </xf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49" fontId="11" fillId="0" borderId="51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2" fillId="0" borderId="55" xfId="55" applyFont="1" applyBorder="1" applyAlignment="1">
      <alignment horizontal="left"/>
      <protection/>
    </xf>
    <xf numFmtId="0" fontId="11" fillId="0" borderId="17" xfId="0" applyFont="1" applyFill="1" applyBorder="1" applyAlignment="1">
      <alignment horizontal="center"/>
    </xf>
    <xf numFmtId="0" fontId="2" fillId="25" borderId="55" xfId="0" applyFont="1" applyFill="1" applyBorder="1" applyAlignment="1">
      <alignment horizontal="center"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2" fillId="25" borderId="33" xfId="0" applyFont="1" applyFill="1" applyBorder="1" applyAlignment="1">
      <alignment horizontal="center"/>
    </xf>
    <xf numFmtId="0" fontId="2" fillId="0" borderId="34" xfId="55" applyFont="1" applyFill="1" applyBorder="1" applyAlignment="1">
      <alignment horizontal="left"/>
      <protection/>
    </xf>
    <xf numFmtId="0" fontId="11" fillId="0" borderId="28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37" fillId="25" borderId="30" xfId="0" applyFont="1" applyFill="1" applyBorder="1" applyAlignment="1">
      <alignment horizontal="center" vertical="center"/>
    </xf>
    <xf numFmtId="0" fontId="37" fillId="25" borderId="31" xfId="0" applyFont="1" applyFill="1" applyBorder="1" applyAlignment="1">
      <alignment horizontal="center" vertical="center"/>
    </xf>
    <xf numFmtId="0" fontId="37" fillId="25" borderId="0" xfId="0" applyFont="1" applyFill="1" applyBorder="1" applyAlignment="1">
      <alignment horizontal="center" vertical="center"/>
    </xf>
    <xf numFmtId="0" fontId="37" fillId="25" borderId="32" xfId="0" applyFont="1" applyFill="1" applyBorder="1" applyAlignment="1">
      <alignment horizontal="center" vertical="center"/>
    </xf>
    <xf numFmtId="0" fontId="37" fillId="25" borderId="52" xfId="0" applyFont="1" applyFill="1" applyBorder="1" applyAlignment="1">
      <alignment horizontal="center" vertical="center"/>
    </xf>
    <xf numFmtId="0" fontId="37" fillId="25" borderId="53" xfId="0" applyFont="1" applyFill="1" applyBorder="1" applyAlignment="1">
      <alignment horizontal="center" vertical="center"/>
    </xf>
    <xf numFmtId="0" fontId="37" fillId="25" borderId="54" xfId="0" applyFont="1" applyFill="1" applyBorder="1" applyAlignment="1">
      <alignment horizontal="center" vertical="center"/>
    </xf>
    <xf numFmtId="0" fontId="37" fillId="25" borderId="58" xfId="0" applyFont="1" applyFill="1" applyBorder="1" applyAlignment="1">
      <alignment horizontal="center" vertical="center"/>
    </xf>
    <xf numFmtId="0" fontId="37" fillId="25" borderId="31" xfId="0" applyFont="1" applyFill="1" applyBorder="1" applyAlignment="1">
      <alignment horizontal="center" vertical="center"/>
    </xf>
    <xf numFmtId="0" fontId="37" fillId="25" borderId="29" xfId="0" applyFont="1" applyFill="1" applyBorder="1" applyAlignment="1">
      <alignment horizontal="center" vertical="center"/>
    </xf>
    <xf numFmtId="0" fontId="37" fillId="25" borderId="20" xfId="0" applyFont="1" applyFill="1" applyBorder="1" applyAlignment="1">
      <alignment horizontal="center" vertical="center"/>
    </xf>
    <xf numFmtId="0" fontId="37" fillId="25" borderId="24" xfId="0" applyFont="1" applyFill="1" applyBorder="1" applyAlignment="1">
      <alignment horizontal="center" vertical="center"/>
    </xf>
    <xf numFmtId="0" fontId="37" fillId="25" borderId="25" xfId="0" applyFont="1" applyFill="1" applyBorder="1" applyAlignment="1">
      <alignment horizontal="center" vertical="center"/>
    </xf>
    <xf numFmtId="0" fontId="37" fillId="25" borderId="48" xfId="0" applyFont="1" applyFill="1" applyBorder="1" applyAlignment="1">
      <alignment horizontal="center" vertical="center"/>
    </xf>
    <xf numFmtId="0" fontId="37" fillId="25" borderId="49" xfId="0" applyFont="1" applyFill="1" applyBorder="1" applyAlignment="1">
      <alignment horizontal="center" vertical="center"/>
    </xf>
    <xf numFmtId="0" fontId="37" fillId="25" borderId="50" xfId="0" applyFont="1" applyFill="1" applyBorder="1" applyAlignment="1">
      <alignment horizontal="center" vertical="center"/>
    </xf>
    <xf numFmtId="0" fontId="37" fillId="25" borderId="26" xfId="0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 horizontal="center" vertical="center"/>
    </xf>
    <xf numFmtId="0" fontId="37" fillId="25" borderId="34" xfId="0" applyFont="1" applyFill="1" applyBorder="1" applyAlignment="1">
      <alignment horizontal="center" vertical="center"/>
    </xf>
    <xf numFmtId="0" fontId="11" fillId="0" borderId="5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38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/>
    </xf>
    <xf numFmtId="0" fontId="11" fillId="25" borderId="44" xfId="0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38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37" fillId="25" borderId="27" xfId="0" applyFont="1" applyFill="1" applyBorder="1" applyAlignment="1">
      <alignment horizontal="center" vertical="center"/>
    </xf>
    <xf numFmtId="0" fontId="37" fillId="25" borderId="39" xfId="0" applyFont="1" applyFill="1" applyBorder="1" applyAlignment="1">
      <alignment horizontal="center" vertical="center"/>
    </xf>
    <xf numFmtId="0" fontId="37" fillId="25" borderId="40" xfId="0" applyFont="1" applyFill="1" applyBorder="1" applyAlignment="1">
      <alignment horizontal="center" vertical="center"/>
    </xf>
    <xf numFmtId="0" fontId="37" fillId="25" borderId="41" xfId="0" applyFont="1" applyFill="1" applyBorder="1" applyAlignment="1">
      <alignment horizontal="center" vertical="center"/>
    </xf>
    <xf numFmtId="0" fontId="31" fillId="25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1" fillId="25" borderId="0" xfId="0" applyFont="1" applyFill="1" applyAlignment="1">
      <alignment horizontal="center" vertical="top"/>
    </xf>
    <xf numFmtId="0" fontId="38" fillId="0" borderId="0" xfId="0" applyFont="1" applyFill="1" applyBorder="1" applyAlignment="1">
      <alignment horizontal="center" vertical="top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/>
    </xf>
    <xf numFmtId="0" fontId="2" fillId="0" borderId="65" xfId="56" applyFont="1" applyBorder="1">
      <alignment/>
      <protection/>
    </xf>
    <xf numFmtId="0" fontId="2" fillId="0" borderId="38" xfId="56" applyFont="1" applyBorder="1" applyAlignment="1">
      <alignment horizontal="justify" vertical="top"/>
      <protection/>
    </xf>
    <xf numFmtId="0" fontId="2" fillId="0" borderId="38" xfId="56" applyFont="1" applyBorder="1">
      <alignment/>
      <protection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2" fillId="0" borderId="55" xfId="56" applyFont="1" applyBorder="1">
      <alignment/>
      <protection/>
    </xf>
    <xf numFmtId="0" fontId="2" fillId="25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0" xfId="0" applyNumberFormat="1" applyFont="1" applyAlignment="1" applyProtection="1">
      <alignment horizontal="left" vertical="top" wrapText="1"/>
      <protection/>
    </xf>
    <xf numFmtId="0" fontId="38" fillId="0" borderId="0" xfId="0" applyFont="1" applyAlignment="1">
      <alignment horizontal="right" vertical="top"/>
    </xf>
    <xf numFmtId="0" fontId="11" fillId="0" borderId="31" xfId="0" applyFont="1" applyBorder="1" applyAlignment="1">
      <alignment/>
    </xf>
    <xf numFmtId="0" fontId="11" fillId="0" borderId="6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25" borderId="46" xfId="0" applyFont="1" applyFill="1" applyBorder="1" applyAlignment="1">
      <alignment horizontal="center"/>
    </xf>
    <xf numFmtId="0" fontId="11" fillId="0" borderId="66" xfId="0" applyFont="1" applyBorder="1" applyAlignment="1">
      <alignment/>
    </xf>
    <xf numFmtId="0" fontId="11" fillId="0" borderId="66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67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1" fillId="25" borderId="69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 horizontal="center"/>
    </xf>
    <xf numFmtId="0" fontId="2" fillId="0" borderId="70" xfId="56" applyFont="1" applyBorder="1">
      <alignment/>
      <protection/>
    </xf>
    <xf numFmtId="0" fontId="2" fillId="0" borderId="71" xfId="56" applyFont="1" applyBorder="1" applyAlignment="1">
      <alignment horizontal="justify" vertical="center"/>
      <protection/>
    </xf>
    <xf numFmtId="0" fontId="2" fillId="0" borderId="65" xfId="56" applyFont="1" applyBorder="1" applyAlignment="1">
      <alignment horizontal="justify" vertical="center"/>
      <protection/>
    </xf>
    <xf numFmtId="0" fontId="2" fillId="25" borderId="12" xfId="0" applyFont="1" applyFill="1" applyBorder="1" applyAlignment="1">
      <alignment horizontal="center"/>
    </xf>
    <xf numFmtId="0" fontId="11" fillId="0" borderId="37" xfId="0" applyFont="1" applyBorder="1" applyAlignment="1">
      <alignment/>
    </xf>
    <xf numFmtId="0" fontId="11" fillId="0" borderId="7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" fillId="25" borderId="56" xfId="0" applyFont="1" applyFill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2" fillId="25" borderId="15" xfId="0" applyFont="1" applyFill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25" borderId="65" xfId="0" applyFont="1" applyFill="1" applyBorder="1" applyAlignment="1">
      <alignment horizontal="center"/>
    </xf>
    <xf numFmtId="0" fontId="2" fillId="25" borderId="51" xfId="0" applyFont="1" applyFill="1" applyBorder="1" applyAlignment="1">
      <alignment horizontal="center"/>
    </xf>
    <xf numFmtId="0" fontId="11" fillId="0" borderId="45" xfId="0" applyFont="1" applyBorder="1" applyAlignment="1">
      <alignment/>
    </xf>
    <xf numFmtId="0" fontId="11" fillId="25" borderId="41" xfId="0" applyFont="1" applyFill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49" fontId="37" fillId="25" borderId="72" xfId="0" applyNumberFormat="1" applyFont="1" applyFill="1" applyBorder="1" applyAlignment="1">
      <alignment horizontal="center" vertical="center"/>
    </xf>
    <xf numFmtId="0" fontId="37" fillId="25" borderId="32" xfId="0" applyFont="1" applyFill="1" applyBorder="1" applyAlignment="1">
      <alignment horizontal="center" vertical="center"/>
    </xf>
    <xf numFmtId="0" fontId="37" fillId="25" borderId="73" xfId="0" applyFont="1" applyFill="1" applyBorder="1" applyAlignment="1">
      <alignment horizontal="center" vertical="center"/>
    </xf>
    <xf numFmtId="0" fontId="37" fillId="25" borderId="23" xfId="0" applyFont="1" applyFill="1" applyBorder="1" applyAlignment="1">
      <alignment horizontal="center" vertical="center"/>
    </xf>
    <xf numFmtId="0" fontId="2" fillId="0" borderId="17" xfId="56" applyFont="1" applyBorder="1">
      <alignment/>
      <protection/>
    </xf>
    <xf numFmtId="0" fontId="2" fillId="25" borderId="26" xfId="0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23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52" xfId="0" applyFont="1" applyBorder="1" applyAlignment="1">
      <alignment horizontal="center" wrapText="1"/>
    </xf>
    <xf numFmtId="0" fontId="11" fillId="0" borderId="53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1" fillId="0" borderId="77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2" fillId="25" borderId="2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11" fillId="0" borderId="80" xfId="0" applyFont="1" applyBorder="1" applyAlignment="1">
      <alignment horizontal="center"/>
    </xf>
    <xf numFmtId="0" fontId="11" fillId="0" borderId="78" xfId="0" applyFont="1" applyBorder="1" applyAlignment="1">
      <alignment/>
    </xf>
    <xf numFmtId="0" fontId="11" fillId="0" borderId="79" xfId="0" applyFont="1" applyBorder="1" applyAlignment="1">
      <alignment/>
    </xf>
    <xf numFmtId="0" fontId="11" fillId="0" borderId="80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17" xfId="0" applyFont="1" applyBorder="1" applyAlignment="1">
      <alignment/>
    </xf>
    <xf numFmtId="0" fontId="11" fillId="25" borderId="50" xfId="0" applyFont="1" applyFill="1" applyBorder="1" applyAlignment="1">
      <alignment horizontal="center"/>
    </xf>
    <xf numFmtId="0" fontId="11" fillId="0" borderId="51" xfId="0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47" xfId="0" applyFont="1" applyBorder="1" applyAlignment="1">
      <alignment/>
    </xf>
    <xf numFmtId="0" fontId="11" fillId="0" borderId="53" xfId="0" applyFont="1" applyBorder="1" applyAlignment="1">
      <alignment/>
    </xf>
    <xf numFmtId="0" fontId="11" fillId="0" borderId="57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66" xfId="0" applyFont="1" applyFill="1" applyBorder="1" applyAlignment="1">
      <alignment/>
    </xf>
    <xf numFmtId="0" fontId="11" fillId="0" borderId="48" xfId="0" applyFont="1" applyBorder="1" applyAlignment="1">
      <alignment/>
    </xf>
    <xf numFmtId="0" fontId="11" fillId="0" borderId="50" xfId="0" applyFont="1" applyBorder="1" applyAlignment="1">
      <alignment/>
    </xf>
    <xf numFmtId="0" fontId="11" fillId="0" borderId="45" xfId="0" applyFont="1" applyFill="1" applyBorder="1" applyAlignment="1">
      <alignment/>
    </xf>
    <xf numFmtId="0" fontId="37" fillId="0" borderId="2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49" fontId="29" fillId="25" borderId="12" xfId="0" applyNumberFormat="1" applyFont="1" applyFill="1" applyBorder="1" applyAlignment="1">
      <alignment horizontal="center" vertical="center" wrapText="1"/>
    </xf>
    <xf numFmtId="49" fontId="37" fillId="0" borderId="37" xfId="0" applyNumberFormat="1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49" fontId="29" fillId="25" borderId="18" xfId="0" applyNumberFormat="1" applyFont="1" applyFill="1" applyBorder="1" applyAlignment="1">
      <alignment horizontal="center" vertical="center" wrapText="1"/>
    </xf>
    <xf numFmtId="49" fontId="37" fillId="0" borderId="46" xfId="0" applyNumberFormat="1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/>
    </xf>
    <xf numFmtId="0" fontId="37" fillId="0" borderId="61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2" fillId="0" borderId="29" xfId="56" applyFont="1" applyBorder="1" applyAlignment="1">
      <alignment horizontal="center"/>
      <protection/>
    </xf>
    <xf numFmtId="0" fontId="2" fillId="0" borderId="29" xfId="56" applyFont="1" applyBorder="1" applyAlignment="1">
      <alignment horizontal="center" vertical="center" wrapText="1"/>
      <protection/>
    </xf>
    <xf numFmtId="0" fontId="2" fillId="0" borderId="30" xfId="56" applyFont="1" applyBorder="1" applyAlignment="1">
      <alignment horizontal="center" vertical="center"/>
      <protection/>
    </xf>
    <xf numFmtId="0" fontId="2" fillId="0" borderId="31" xfId="56" applyFont="1" applyBorder="1" applyAlignment="1">
      <alignment horizontal="center" vertical="center"/>
      <protection/>
    </xf>
    <xf numFmtId="0" fontId="2" fillId="0" borderId="32" xfId="56" applyFont="1" applyBorder="1" applyAlignment="1">
      <alignment horizontal="center" vertical="center"/>
      <protection/>
    </xf>
    <xf numFmtId="0" fontId="2" fillId="0" borderId="30" xfId="56" applyFont="1" applyBorder="1" applyAlignment="1">
      <alignment horizontal="center" vertical="center" wrapText="1"/>
      <protection/>
    </xf>
    <xf numFmtId="0" fontId="2" fillId="0" borderId="32" xfId="56" applyFont="1" applyBorder="1" applyAlignment="1">
      <alignment horizontal="center" vertical="center" wrapText="1"/>
      <protection/>
    </xf>
    <xf numFmtId="0" fontId="2" fillId="0" borderId="30" xfId="56" applyFont="1" applyBorder="1" applyAlignment="1">
      <alignment horizontal="center" wrapText="1"/>
      <protection/>
    </xf>
    <xf numFmtId="0" fontId="2" fillId="0" borderId="31" xfId="56" applyFont="1" applyBorder="1" applyAlignment="1">
      <alignment horizontal="center" wrapText="1"/>
      <protection/>
    </xf>
    <xf numFmtId="0" fontId="2" fillId="0" borderId="32" xfId="56" applyFont="1" applyBorder="1" applyAlignment="1">
      <alignment horizontal="center" wrapText="1"/>
      <protection/>
    </xf>
    <xf numFmtId="0" fontId="2" fillId="0" borderId="29" xfId="56" applyFont="1" applyBorder="1" applyAlignment="1">
      <alignment horizontal="center" vertical="top" wrapText="1"/>
      <protection/>
    </xf>
    <xf numFmtId="0" fontId="2" fillId="0" borderId="33" xfId="56" applyFont="1" applyBorder="1" applyAlignment="1">
      <alignment horizontal="center"/>
      <protection/>
    </xf>
    <xf numFmtId="0" fontId="2" fillId="0" borderId="33" xfId="56" applyFont="1" applyBorder="1" applyAlignment="1">
      <alignment horizontal="center" vertical="center"/>
      <protection/>
    </xf>
    <xf numFmtId="0" fontId="2" fillId="0" borderId="20" xfId="56" applyFont="1" applyBorder="1" applyAlignment="1">
      <alignment horizontal="center" vertical="center"/>
      <protection/>
    </xf>
    <xf numFmtId="0" fontId="2" fillId="0" borderId="24" xfId="56" applyFont="1" applyBorder="1" applyAlignment="1">
      <alignment horizontal="center" vertical="center"/>
      <protection/>
    </xf>
    <xf numFmtId="0" fontId="2" fillId="0" borderId="25" xfId="56" applyFont="1" applyBorder="1" applyAlignment="1">
      <alignment horizontal="center" vertical="center"/>
      <protection/>
    </xf>
    <xf numFmtId="0" fontId="2" fillId="0" borderId="20" xfId="56" applyFont="1" applyBorder="1" applyAlignment="1">
      <alignment horizontal="center" vertical="center" wrapText="1"/>
      <protection/>
    </xf>
    <xf numFmtId="0" fontId="2" fillId="0" borderId="25" xfId="56" applyFont="1" applyBorder="1" applyAlignment="1">
      <alignment horizontal="center" vertical="center" wrapText="1"/>
      <protection/>
    </xf>
    <xf numFmtId="0" fontId="2" fillId="0" borderId="20" xfId="56" applyFont="1" applyBorder="1" applyAlignment="1">
      <alignment horizontal="center" wrapText="1"/>
      <protection/>
    </xf>
    <xf numFmtId="0" fontId="2" fillId="0" borderId="24" xfId="56" applyFont="1" applyBorder="1" applyAlignment="1">
      <alignment horizontal="center" wrapText="1"/>
      <protection/>
    </xf>
    <xf numFmtId="0" fontId="2" fillId="0" borderId="25" xfId="56" applyFont="1" applyBorder="1" applyAlignment="1">
      <alignment horizontal="center" wrapText="1"/>
      <protection/>
    </xf>
    <xf numFmtId="0" fontId="2" fillId="0" borderId="33" xfId="56" applyFont="1" applyBorder="1" applyAlignment="1">
      <alignment horizontal="center" vertical="top" wrapText="1"/>
      <protection/>
    </xf>
    <xf numFmtId="0" fontId="2" fillId="0" borderId="34" xfId="56" applyFont="1" applyBorder="1" applyAlignment="1">
      <alignment horizontal="center"/>
      <protection/>
    </xf>
    <xf numFmtId="0" fontId="2" fillId="0" borderId="34" xfId="56" applyFont="1" applyBorder="1">
      <alignment/>
      <protection/>
    </xf>
    <xf numFmtId="0" fontId="2" fillId="0" borderId="34" xfId="56" applyFont="1" applyFill="1" applyBorder="1" applyAlignment="1">
      <alignment vertical="center"/>
      <protection/>
    </xf>
    <xf numFmtId="0" fontId="2" fillId="0" borderId="34" xfId="56" applyFont="1" applyFill="1" applyBorder="1" applyAlignment="1">
      <alignment horizontal="center" vertical="center"/>
      <protection/>
    </xf>
    <xf numFmtId="0" fontId="2" fillId="0" borderId="20" xfId="56" applyFont="1" applyBorder="1" applyAlignment="1">
      <alignment horizontal="center"/>
      <protection/>
    </xf>
    <xf numFmtId="0" fontId="2" fillId="0" borderId="35" xfId="56" applyFont="1" applyBorder="1" applyAlignment="1">
      <alignment horizontal="center"/>
      <protection/>
    </xf>
    <xf numFmtId="0" fontId="2" fillId="0" borderId="25" xfId="56" applyFont="1" applyBorder="1" applyAlignment="1">
      <alignment horizontal="center"/>
      <protection/>
    </xf>
    <xf numFmtId="0" fontId="2" fillId="0" borderId="36" xfId="56" applyFont="1" applyBorder="1" applyAlignment="1">
      <alignment horizontal="center"/>
      <protection/>
    </xf>
    <xf numFmtId="0" fontId="2" fillId="0" borderId="25" xfId="56" applyFont="1" applyBorder="1" applyAlignment="1">
      <alignment vertical="center"/>
      <protection/>
    </xf>
    <xf numFmtId="0" fontId="2" fillId="0" borderId="34" xfId="56" applyFont="1" applyBorder="1" applyAlignment="1">
      <alignment horizontal="center" vertical="top" wrapText="1"/>
      <protection/>
    </xf>
    <xf numFmtId="0" fontId="2" fillId="0" borderId="37" xfId="56" applyFont="1" applyBorder="1">
      <alignment/>
      <protection/>
    </xf>
    <xf numFmtId="0" fontId="31" fillId="0" borderId="26" xfId="56" applyFont="1" applyBorder="1" applyAlignment="1">
      <alignment horizontal="left"/>
      <protection/>
    </xf>
    <xf numFmtId="0" fontId="31" fillId="0" borderId="11" xfId="56" applyFont="1" applyBorder="1" applyAlignment="1">
      <alignment horizontal="left"/>
      <protection/>
    </xf>
    <xf numFmtId="0" fontId="36" fillId="0" borderId="0" xfId="56" applyFont="1" applyBorder="1" applyAlignment="1">
      <alignment horizontal="left"/>
      <protection/>
    </xf>
    <xf numFmtId="0" fontId="2" fillId="0" borderId="0" xfId="56" applyFont="1" applyBorder="1" applyAlignment="1">
      <alignment horizontal="left"/>
      <protection/>
    </xf>
    <xf numFmtId="0" fontId="12" fillId="25" borderId="12" xfId="0" applyFont="1" applyFill="1" applyBorder="1" applyAlignment="1">
      <alignment horizontal="left"/>
    </xf>
    <xf numFmtId="0" fontId="12" fillId="25" borderId="13" xfId="0" applyFont="1" applyFill="1" applyBorder="1" applyAlignment="1">
      <alignment horizontal="left"/>
    </xf>
    <xf numFmtId="0" fontId="12" fillId="25" borderId="14" xfId="0" applyFont="1" applyFill="1" applyBorder="1" applyAlignment="1">
      <alignment horizontal="left"/>
    </xf>
    <xf numFmtId="0" fontId="12" fillId="25" borderId="15" xfId="0" applyFont="1" applyFill="1" applyBorder="1" applyAlignment="1">
      <alignment horizontal="left"/>
    </xf>
    <xf numFmtId="0" fontId="12" fillId="25" borderId="16" xfId="0" applyFont="1" applyFill="1" applyBorder="1" applyAlignment="1">
      <alignment horizontal="left"/>
    </xf>
    <xf numFmtId="0" fontId="12" fillId="25" borderId="17" xfId="0" applyFont="1" applyFill="1" applyBorder="1" applyAlignment="1">
      <alignment horizontal="left"/>
    </xf>
    <xf numFmtId="0" fontId="12" fillId="25" borderId="51" xfId="0" applyFont="1" applyFill="1" applyBorder="1" applyAlignment="1">
      <alignment horizontal="left"/>
    </xf>
    <xf numFmtId="0" fontId="12" fillId="25" borderId="66" xfId="0" applyFont="1" applyFill="1" applyBorder="1" applyAlignment="1">
      <alignment horizontal="left"/>
    </xf>
    <xf numFmtId="0" fontId="12" fillId="25" borderId="47" xfId="0" applyFont="1" applyFill="1" applyBorder="1" applyAlignment="1">
      <alignment horizontal="left"/>
    </xf>
    <xf numFmtId="0" fontId="33" fillId="0" borderId="0" xfId="56" applyFont="1" applyAlignment="1">
      <alignment horizontal="left"/>
      <protection/>
    </xf>
    <xf numFmtId="0" fontId="28" fillId="0" borderId="0" xfId="56">
      <alignment/>
      <protection/>
    </xf>
    <xf numFmtId="0" fontId="28" fillId="0" borderId="0" xfId="56" applyFont="1">
      <alignment/>
      <protection/>
    </xf>
    <xf numFmtId="0" fontId="28" fillId="0" borderId="0" xfId="56" applyAlignment="1">
      <alignment/>
      <protection/>
    </xf>
    <xf numFmtId="0" fontId="31" fillId="0" borderId="0" xfId="56" applyFont="1">
      <alignment/>
      <protection/>
    </xf>
    <xf numFmtId="0" fontId="32" fillId="0" borderId="0" xfId="56" applyFont="1" applyAlignment="1">
      <alignment/>
      <protection/>
    </xf>
    <xf numFmtId="0" fontId="31" fillId="0" borderId="0" xfId="56" applyFont="1" applyAlignment="1">
      <alignment/>
      <protection/>
    </xf>
    <xf numFmtId="0" fontId="32" fillId="0" borderId="0" xfId="56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view="pageBreakPreview" zoomScaleSheetLayoutView="100" workbookViewId="0" topLeftCell="A148">
      <selection activeCell="M185" sqref="M185"/>
    </sheetView>
  </sheetViews>
  <sheetFormatPr defaultColWidth="9.140625" defaultRowHeight="15"/>
  <cols>
    <col min="1" max="1" width="4.28125" style="27" customWidth="1"/>
    <col min="2" max="2" width="32.8515625" style="0" customWidth="1"/>
    <col min="3" max="3" width="10.28125" style="1" customWidth="1"/>
    <col min="4" max="4" width="6.7109375" style="1" bestFit="1" customWidth="1"/>
    <col min="5" max="12" width="2.8515625" style="1" customWidth="1"/>
    <col min="13" max="14" width="5.28125" style="1" customWidth="1"/>
    <col min="15" max="15" width="5.140625" style="1" customWidth="1"/>
    <col min="16" max="16" width="5.28125" style="1" customWidth="1"/>
    <col min="17" max="17" width="7.00390625" style="0" customWidth="1"/>
    <col min="18" max="18" width="6.8515625" style="0" customWidth="1"/>
    <col min="19" max="19" width="8.7109375" style="0" customWidth="1"/>
    <col min="20" max="20" width="8.57421875" style="0" customWidth="1"/>
    <col min="21" max="21" width="9.57421875" style="0" customWidth="1"/>
    <col min="22" max="22" width="8.140625" style="0" bestFit="1" customWidth="1"/>
    <col min="23" max="23" width="9.00390625" style="0" bestFit="1" customWidth="1"/>
  </cols>
  <sheetData>
    <row r="1" spans="1:21" ht="82.5" customHeight="1">
      <c r="A1" s="224" t="s">
        <v>215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U1" s="225" t="s">
        <v>153</v>
      </c>
    </row>
    <row r="2" spans="1:21" ht="15.75">
      <c r="A2" s="92" t="s">
        <v>154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5.75">
      <c r="A3" s="93" t="s">
        <v>155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ht="15.75" thickBot="1"/>
    <row r="5" spans="1:21" ht="12" customHeight="1">
      <c r="A5" s="94" t="s">
        <v>156</v>
      </c>
      <c r="B5" s="95" t="s">
        <v>157</v>
      </c>
      <c r="C5" s="94" t="s">
        <v>158</v>
      </c>
      <c r="D5" s="94" t="s">
        <v>185</v>
      </c>
      <c r="E5" s="96" t="s">
        <v>159</v>
      </c>
      <c r="F5" s="97"/>
      <c r="G5" s="97"/>
      <c r="H5" s="98"/>
      <c r="I5" s="96" t="s">
        <v>160</v>
      </c>
      <c r="J5" s="97"/>
      <c r="K5" s="97"/>
      <c r="L5" s="98"/>
      <c r="M5" s="99" t="s">
        <v>161</v>
      </c>
      <c r="N5" s="100"/>
      <c r="O5" s="96" t="s">
        <v>162</v>
      </c>
      <c r="P5" s="98"/>
      <c r="Q5" s="101" t="s">
        <v>163</v>
      </c>
      <c r="R5" s="102"/>
      <c r="S5" s="103"/>
      <c r="T5" s="104" t="s">
        <v>164</v>
      </c>
      <c r="U5" s="104" t="s">
        <v>165</v>
      </c>
    </row>
    <row r="6" spans="1:21" ht="15.75" customHeight="1" thickBot="1">
      <c r="A6" s="105"/>
      <c r="B6" s="106"/>
      <c r="C6" s="105"/>
      <c r="D6" s="105"/>
      <c r="E6" s="107"/>
      <c r="F6" s="108"/>
      <c r="G6" s="108"/>
      <c r="H6" s="109"/>
      <c r="I6" s="107"/>
      <c r="J6" s="108"/>
      <c r="K6" s="108"/>
      <c r="L6" s="109"/>
      <c r="M6" s="110"/>
      <c r="N6" s="111"/>
      <c r="O6" s="107"/>
      <c r="P6" s="109"/>
      <c r="Q6" s="112"/>
      <c r="R6" s="113"/>
      <c r="S6" s="114"/>
      <c r="T6" s="115"/>
      <c r="U6" s="115"/>
    </row>
    <row r="7" spans="1:23" ht="13.5" customHeight="1" thickBot="1">
      <c r="A7" s="116"/>
      <c r="B7" s="117" t="s">
        <v>166</v>
      </c>
      <c r="C7" s="116"/>
      <c r="D7" s="116"/>
      <c r="E7" s="117" t="s">
        <v>1</v>
      </c>
      <c r="F7" s="118" t="s">
        <v>2</v>
      </c>
      <c r="G7" s="118" t="s">
        <v>3</v>
      </c>
      <c r="H7" s="119" t="s">
        <v>4</v>
      </c>
      <c r="I7" s="117" t="s">
        <v>1</v>
      </c>
      <c r="J7" s="118" t="s">
        <v>2</v>
      </c>
      <c r="K7" s="118" t="s">
        <v>3</v>
      </c>
      <c r="L7" s="119" t="s">
        <v>4</v>
      </c>
      <c r="M7" s="120" t="s">
        <v>5</v>
      </c>
      <c r="N7" s="121" t="s">
        <v>6</v>
      </c>
      <c r="O7" s="120" t="s">
        <v>5</v>
      </c>
      <c r="P7" s="121" t="s">
        <v>6</v>
      </c>
      <c r="Q7" s="117" t="s">
        <v>167</v>
      </c>
      <c r="R7" s="118" t="s">
        <v>7</v>
      </c>
      <c r="S7" s="122" t="s">
        <v>8</v>
      </c>
      <c r="T7" s="123"/>
      <c r="U7" s="123"/>
      <c r="V7" s="25"/>
      <c r="W7" s="25"/>
    </row>
    <row r="8" spans="1:21" ht="15.75" thickBot="1">
      <c r="A8" s="124">
        <v>1</v>
      </c>
      <c r="B8" s="125" t="s">
        <v>170</v>
      </c>
      <c r="C8" s="126" t="s">
        <v>82</v>
      </c>
      <c r="D8" s="127" t="s">
        <v>9</v>
      </c>
      <c r="E8" s="128">
        <v>2</v>
      </c>
      <c r="F8" s="129">
        <v>2</v>
      </c>
      <c r="G8" s="129"/>
      <c r="H8" s="130"/>
      <c r="I8" s="128"/>
      <c r="J8" s="129"/>
      <c r="K8" s="129"/>
      <c r="L8" s="130"/>
      <c r="M8" s="126">
        <f aca="true" t="shared" si="0" ref="M8:M14">U8/25</f>
        <v>5</v>
      </c>
      <c r="N8" s="126"/>
      <c r="O8" s="126" t="s">
        <v>40</v>
      </c>
      <c r="P8" s="131"/>
      <c r="Q8" s="128">
        <f aca="true" t="shared" si="1" ref="Q8:Q15">(E8*14)+(I8*14)</f>
        <v>28</v>
      </c>
      <c r="R8" s="129">
        <f aca="true" t="shared" si="2" ref="R8:R15">(F8*14)+(G8*14)+(J8*14)+(K8*14)</f>
        <v>28</v>
      </c>
      <c r="S8" s="130">
        <f aca="true" t="shared" si="3" ref="S8:S15">Q8+R8</f>
        <v>56</v>
      </c>
      <c r="T8" s="127">
        <v>69</v>
      </c>
      <c r="U8" s="126">
        <f aca="true" t="shared" si="4" ref="U8:U15">S8+T8</f>
        <v>125</v>
      </c>
    </row>
    <row r="9" spans="1:21" ht="15">
      <c r="A9" s="132">
        <v>2</v>
      </c>
      <c r="B9" s="133" t="s">
        <v>168</v>
      </c>
      <c r="C9" s="134" t="s">
        <v>83</v>
      </c>
      <c r="D9" s="135" t="s">
        <v>9</v>
      </c>
      <c r="E9" s="136">
        <v>2</v>
      </c>
      <c r="F9" s="137"/>
      <c r="G9" s="137">
        <v>2</v>
      </c>
      <c r="H9" s="138"/>
      <c r="I9" s="136"/>
      <c r="J9" s="137"/>
      <c r="K9" s="137"/>
      <c r="L9" s="138"/>
      <c r="M9" s="134">
        <f t="shared" si="0"/>
        <v>3</v>
      </c>
      <c r="N9" s="134"/>
      <c r="O9" s="134" t="s">
        <v>39</v>
      </c>
      <c r="P9" s="139"/>
      <c r="Q9" s="136">
        <f t="shared" si="1"/>
        <v>28</v>
      </c>
      <c r="R9" s="137">
        <f t="shared" si="2"/>
        <v>28</v>
      </c>
      <c r="S9" s="138">
        <f t="shared" si="3"/>
        <v>56</v>
      </c>
      <c r="T9" s="135">
        <v>19</v>
      </c>
      <c r="U9" s="134">
        <f t="shared" si="4"/>
        <v>75</v>
      </c>
    </row>
    <row r="10" spans="1:21" ht="15">
      <c r="A10" s="132">
        <v>3</v>
      </c>
      <c r="B10" s="125" t="s">
        <v>171</v>
      </c>
      <c r="C10" s="134" t="s">
        <v>84</v>
      </c>
      <c r="D10" s="135" t="s">
        <v>9</v>
      </c>
      <c r="E10" s="136">
        <v>1</v>
      </c>
      <c r="F10" s="137"/>
      <c r="G10" s="137">
        <v>2</v>
      </c>
      <c r="H10" s="138"/>
      <c r="I10" s="136"/>
      <c r="J10" s="137"/>
      <c r="K10" s="137"/>
      <c r="L10" s="138"/>
      <c r="M10" s="134">
        <f t="shared" si="0"/>
        <v>3</v>
      </c>
      <c r="N10" s="134"/>
      <c r="O10" s="134" t="s">
        <v>39</v>
      </c>
      <c r="P10" s="139"/>
      <c r="Q10" s="136">
        <f t="shared" si="1"/>
        <v>14</v>
      </c>
      <c r="R10" s="137">
        <f t="shared" si="2"/>
        <v>28</v>
      </c>
      <c r="S10" s="138">
        <f t="shared" si="3"/>
        <v>42</v>
      </c>
      <c r="T10" s="135">
        <v>33</v>
      </c>
      <c r="U10" s="134">
        <f t="shared" si="4"/>
        <v>75</v>
      </c>
    </row>
    <row r="11" spans="1:21" ht="15">
      <c r="A11" s="132">
        <v>4</v>
      </c>
      <c r="B11" s="125" t="s">
        <v>172</v>
      </c>
      <c r="C11" s="134" t="s">
        <v>85</v>
      </c>
      <c r="D11" s="135" t="s">
        <v>9</v>
      </c>
      <c r="E11" s="136">
        <v>2</v>
      </c>
      <c r="F11" s="137"/>
      <c r="G11" s="137">
        <v>3</v>
      </c>
      <c r="H11" s="138"/>
      <c r="I11" s="136"/>
      <c r="J11" s="137"/>
      <c r="K11" s="137"/>
      <c r="L11" s="138"/>
      <c r="M11" s="134">
        <f t="shared" si="0"/>
        <v>6</v>
      </c>
      <c r="N11" s="134"/>
      <c r="O11" s="134" t="s">
        <v>40</v>
      </c>
      <c r="P11" s="139"/>
      <c r="Q11" s="136">
        <f t="shared" si="1"/>
        <v>28</v>
      </c>
      <c r="R11" s="137">
        <f t="shared" si="2"/>
        <v>42</v>
      </c>
      <c r="S11" s="138">
        <f t="shared" si="3"/>
        <v>70</v>
      </c>
      <c r="T11" s="135">
        <v>80</v>
      </c>
      <c r="U11" s="134">
        <f t="shared" si="4"/>
        <v>150</v>
      </c>
    </row>
    <row r="12" spans="1:21" ht="15">
      <c r="A12" s="132">
        <v>5</v>
      </c>
      <c r="B12" s="125" t="s">
        <v>169</v>
      </c>
      <c r="C12" s="134" t="s">
        <v>86</v>
      </c>
      <c r="D12" s="135" t="s">
        <v>11</v>
      </c>
      <c r="E12" s="136">
        <v>2</v>
      </c>
      <c r="F12" s="137"/>
      <c r="G12" s="137">
        <v>2</v>
      </c>
      <c r="H12" s="138"/>
      <c r="I12" s="136"/>
      <c r="J12" s="137"/>
      <c r="K12" s="137"/>
      <c r="L12" s="138"/>
      <c r="M12" s="134">
        <f t="shared" si="0"/>
        <v>5</v>
      </c>
      <c r="N12" s="134"/>
      <c r="O12" s="134" t="s">
        <v>40</v>
      </c>
      <c r="P12" s="139"/>
      <c r="Q12" s="136">
        <f t="shared" si="1"/>
        <v>28</v>
      </c>
      <c r="R12" s="137">
        <f t="shared" si="2"/>
        <v>28</v>
      </c>
      <c r="S12" s="138">
        <f t="shared" si="3"/>
        <v>56</v>
      </c>
      <c r="T12" s="135">
        <v>69</v>
      </c>
      <c r="U12" s="134">
        <f t="shared" si="4"/>
        <v>125</v>
      </c>
    </row>
    <row r="13" spans="1:21" ht="15">
      <c r="A13" s="132">
        <v>6</v>
      </c>
      <c r="B13" s="125" t="s">
        <v>173</v>
      </c>
      <c r="C13" s="134" t="s">
        <v>87</v>
      </c>
      <c r="D13" s="135" t="s">
        <v>11</v>
      </c>
      <c r="E13" s="136">
        <v>2</v>
      </c>
      <c r="F13" s="137">
        <v>2</v>
      </c>
      <c r="G13" s="137"/>
      <c r="H13" s="138"/>
      <c r="I13" s="136"/>
      <c r="J13" s="137"/>
      <c r="K13" s="137"/>
      <c r="L13" s="138"/>
      <c r="M13" s="134">
        <f t="shared" si="0"/>
        <v>5</v>
      </c>
      <c r="N13" s="134"/>
      <c r="O13" s="134" t="s">
        <v>40</v>
      </c>
      <c r="P13" s="139"/>
      <c r="Q13" s="136">
        <f t="shared" si="1"/>
        <v>28</v>
      </c>
      <c r="R13" s="137">
        <f t="shared" si="2"/>
        <v>28</v>
      </c>
      <c r="S13" s="138">
        <f t="shared" si="3"/>
        <v>56</v>
      </c>
      <c r="T13" s="135">
        <v>69</v>
      </c>
      <c r="U13" s="134">
        <f t="shared" si="4"/>
        <v>125</v>
      </c>
    </row>
    <row r="14" spans="1:21" ht="15">
      <c r="A14" s="132">
        <v>7</v>
      </c>
      <c r="B14" s="125" t="s">
        <v>174</v>
      </c>
      <c r="C14" s="134" t="s">
        <v>88</v>
      </c>
      <c r="D14" s="135" t="s">
        <v>10</v>
      </c>
      <c r="E14" s="136"/>
      <c r="F14" s="137">
        <v>2</v>
      </c>
      <c r="G14" s="137"/>
      <c r="H14" s="138"/>
      <c r="I14" s="136"/>
      <c r="J14" s="137"/>
      <c r="K14" s="137"/>
      <c r="L14" s="138"/>
      <c r="M14" s="134">
        <f t="shared" si="0"/>
        <v>2</v>
      </c>
      <c r="N14" s="134"/>
      <c r="O14" s="134" t="s">
        <v>39</v>
      </c>
      <c r="P14" s="139"/>
      <c r="Q14" s="136">
        <f t="shared" si="1"/>
        <v>0</v>
      </c>
      <c r="R14" s="137">
        <f t="shared" si="2"/>
        <v>28</v>
      </c>
      <c r="S14" s="138">
        <f t="shared" si="3"/>
        <v>28</v>
      </c>
      <c r="T14" s="135">
        <v>22</v>
      </c>
      <c r="U14" s="134">
        <f t="shared" si="4"/>
        <v>50</v>
      </c>
    </row>
    <row r="15" spans="1:21" ht="15.75" thickBot="1">
      <c r="A15" s="140">
        <v>8</v>
      </c>
      <c r="B15" s="141" t="s">
        <v>175</v>
      </c>
      <c r="C15" s="142" t="s">
        <v>89</v>
      </c>
      <c r="D15" s="143" t="s">
        <v>10</v>
      </c>
      <c r="E15" s="144"/>
      <c r="F15" s="145">
        <v>2</v>
      </c>
      <c r="G15" s="145"/>
      <c r="H15" s="146"/>
      <c r="I15" s="144"/>
      <c r="J15" s="145"/>
      <c r="K15" s="145"/>
      <c r="L15" s="146"/>
      <c r="M15" s="147">
        <v>1</v>
      </c>
      <c r="N15" s="147"/>
      <c r="O15" s="147" t="s">
        <v>12</v>
      </c>
      <c r="P15" s="148"/>
      <c r="Q15" s="144">
        <f t="shared" si="1"/>
        <v>0</v>
      </c>
      <c r="R15" s="145">
        <f t="shared" si="2"/>
        <v>28</v>
      </c>
      <c r="S15" s="146">
        <f t="shared" si="3"/>
        <v>28</v>
      </c>
      <c r="T15" s="143">
        <v>0</v>
      </c>
      <c r="U15" s="147">
        <f t="shared" si="4"/>
        <v>28</v>
      </c>
    </row>
    <row r="16" spans="1:21" ht="15">
      <c r="A16" s="132">
        <v>9</v>
      </c>
      <c r="B16" s="125" t="s">
        <v>176</v>
      </c>
      <c r="C16" s="126" t="s">
        <v>90</v>
      </c>
      <c r="D16" s="135" t="s">
        <v>9</v>
      </c>
      <c r="E16" s="136"/>
      <c r="F16" s="137"/>
      <c r="G16" s="137"/>
      <c r="H16" s="138"/>
      <c r="I16" s="136">
        <v>2</v>
      </c>
      <c r="J16" s="137">
        <v>2</v>
      </c>
      <c r="K16" s="137"/>
      <c r="L16" s="138"/>
      <c r="M16" s="134"/>
      <c r="N16" s="134">
        <f aca="true" t="shared" si="5" ref="N16:N22">U16/25</f>
        <v>4</v>
      </c>
      <c r="O16" s="134"/>
      <c r="P16" s="149" t="s">
        <v>42</v>
      </c>
      <c r="Q16" s="150">
        <f aca="true" t="shared" si="6" ref="Q16:Q21">(E16*14)+(I16*14)</f>
        <v>28</v>
      </c>
      <c r="R16" s="151">
        <f aca="true" t="shared" si="7" ref="R16:R21">(F16*14)+(G16*14)+(J16*14)+(K16*14)</f>
        <v>28</v>
      </c>
      <c r="S16" s="152">
        <f aca="true" t="shared" si="8" ref="S16:S21">Q16+R16</f>
        <v>56</v>
      </c>
      <c r="T16" s="135">
        <v>44</v>
      </c>
      <c r="U16" s="134">
        <f aca="true" t="shared" si="9" ref="U16:U21">S16+T16</f>
        <v>100</v>
      </c>
    </row>
    <row r="17" spans="1:21" ht="15">
      <c r="A17" s="132">
        <v>10</v>
      </c>
      <c r="B17" s="125" t="s">
        <v>177</v>
      </c>
      <c r="C17" s="134" t="s">
        <v>91</v>
      </c>
      <c r="D17" s="135" t="s">
        <v>9</v>
      </c>
      <c r="E17" s="136"/>
      <c r="F17" s="137"/>
      <c r="G17" s="137"/>
      <c r="H17" s="138"/>
      <c r="I17" s="136">
        <v>2</v>
      </c>
      <c r="J17" s="137"/>
      <c r="K17" s="137">
        <v>2</v>
      </c>
      <c r="L17" s="138"/>
      <c r="M17" s="134"/>
      <c r="N17" s="134">
        <f t="shared" si="5"/>
        <v>3</v>
      </c>
      <c r="O17" s="134"/>
      <c r="P17" s="149" t="s">
        <v>41</v>
      </c>
      <c r="Q17" s="136">
        <f t="shared" si="6"/>
        <v>28</v>
      </c>
      <c r="R17" s="137">
        <f t="shared" si="7"/>
        <v>28</v>
      </c>
      <c r="S17" s="138">
        <f t="shared" si="8"/>
        <v>56</v>
      </c>
      <c r="T17" s="135">
        <v>19</v>
      </c>
      <c r="U17" s="134">
        <f t="shared" si="9"/>
        <v>75</v>
      </c>
    </row>
    <row r="18" spans="1:21" ht="15">
      <c r="A18" s="132">
        <v>11</v>
      </c>
      <c r="B18" s="125" t="s">
        <v>178</v>
      </c>
      <c r="C18" s="134" t="s">
        <v>92</v>
      </c>
      <c r="D18" s="135" t="s">
        <v>9</v>
      </c>
      <c r="E18" s="136"/>
      <c r="F18" s="137"/>
      <c r="G18" s="137"/>
      <c r="H18" s="138"/>
      <c r="I18" s="136">
        <v>2</v>
      </c>
      <c r="J18" s="137"/>
      <c r="K18" s="137">
        <v>2</v>
      </c>
      <c r="L18" s="138"/>
      <c r="M18" s="134"/>
      <c r="N18" s="134">
        <v>4</v>
      </c>
      <c r="O18" s="134"/>
      <c r="P18" s="149" t="s">
        <v>41</v>
      </c>
      <c r="Q18" s="136">
        <f t="shared" si="6"/>
        <v>28</v>
      </c>
      <c r="R18" s="137">
        <f t="shared" si="7"/>
        <v>28</v>
      </c>
      <c r="S18" s="138">
        <f t="shared" si="8"/>
        <v>56</v>
      </c>
      <c r="T18" s="135">
        <v>69</v>
      </c>
      <c r="U18" s="134">
        <f t="shared" si="9"/>
        <v>125</v>
      </c>
    </row>
    <row r="19" spans="1:21" ht="15">
      <c r="A19" s="132">
        <v>12</v>
      </c>
      <c r="B19" s="153" t="s">
        <v>179</v>
      </c>
      <c r="C19" s="134" t="s">
        <v>93</v>
      </c>
      <c r="D19" s="135" t="s">
        <v>9</v>
      </c>
      <c r="E19" s="136"/>
      <c r="F19" s="137"/>
      <c r="G19" s="137"/>
      <c r="H19" s="138"/>
      <c r="I19" s="136">
        <v>2</v>
      </c>
      <c r="J19" s="137"/>
      <c r="K19" s="137">
        <v>2</v>
      </c>
      <c r="L19" s="138"/>
      <c r="M19" s="134"/>
      <c r="N19" s="134">
        <f t="shared" si="5"/>
        <v>5</v>
      </c>
      <c r="O19" s="134"/>
      <c r="P19" s="149" t="s">
        <v>42</v>
      </c>
      <c r="Q19" s="136">
        <f t="shared" si="6"/>
        <v>28</v>
      </c>
      <c r="R19" s="137">
        <f t="shared" si="7"/>
        <v>28</v>
      </c>
      <c r="S19" s="138">
        <f t="shared" si="8"/>
        <v>56</v>
      </c>
      <c r="T19" s="135">
        <v>69</v>
      </c>
      <c r="U19" s="134">
        <f t="shared" si="9"/>
        <v>125</v>
      </c>
    </row>
    <row r="20" spans="1:21" ht="15">
      <c r="A20" s="132">
        <v>13</v>
      </c>
      <c r="B20" s="125" t="s">
        <v>180</v>
      </c>
      <c r="C20" s="134" t="s">
        <v>94</v>
      </c>
      <c r="D20" s="154" t="s">
        <v>11</v>
      </c>
      <c r="E20" s="136"/>
      <c r="F20" s="137"/>
      <c r="G20" s="137"/>
      <c r="H20" s="138"/>
      <c r="I20" s="136">
        <v>2</v>
      </c>
      <c r="J20" s="137">
        <v>1</v>
      </c>
      <c r="K20" s="137">
        <v>1</v>
      </c>
      <c r="L20" s="138"/>
      <c r="M20" s="134"/>
      <c r="N20" s="134">
        <f t="shared" si="5"/>
        <v>5</v>
      </c>
      <c r="O20" s="134"/>
      <c r="P20" s="149" t="s">
        <v>42</v>
      </c>
      <c r="Q20" s="136">
        <f t="shared" si="6"/>
        <v>28</v>
      </c>
      <c r="R20" s="137">
        <f t="shared" si="7"/>
        <v>28</v>
      </c>
      <c r="S20" s="138">
        <f t="shared" si="8"/>
        <v>56</v>
      </c>
      <c r="T20" s="154">
        <v>69</v>
      </c>
      <c r="U20" s="134">
        <f t="shared" si="9"/>
        <v>125</v>
      </c>
    </row>
    <row r="21" spans="1:21" ht="15">
      <c r="A21" s="132">
        <v>14</v>
      </c>
      <c r="B21" s="125" t="s">
        <v>181</v>
      </c>
      <c r="C21" s="134" t="s">
        <v>95</v>
      </c>
      <c r="D21" s="135" t="s">
        <v>11</v>
      </c>
      <c r="E21" s="136"/>
      <c r="F21" s="137"/>
      <c r="G21" s="137"/>
      <c r="H21" s="138"/>
      <c r="I21" s="136">
        <v>2</v>
      </c>
      <c r="J21" s="137"/>
      <c r="K21" s="137">
        <v>2</v>
      </c>
      <c r="L21" s="138"/>
      <c r="M21" s="134"/>
      <c r="N21" s="134">
        <v>5</v>
      </c>
      <c r="O21" s="134"/>
      <c r="P21" s="149" t="s">
        <v>42</v>
      </c>
      <c r="Q21" s="136">
        <f t="shared" si="6"/>
        <v>28</v>
      </c>
      <c r="R21" s="137">
        <f t="shared" si="7"/>
        <v>28</v>
      </c>
      <c r="S21" s="138">
        <f t="shared" si="8"/>
        <v>56</v>
      </c>
      <c r="T21" s="135">
        <v>44</v>
      </c>
      <c r="U21" s="134">
        <f t="shared" si="9"/>
        <v>100</v>
      </c>
    </row>
    <row r="22" spans="1:21" ht="15">
      <c r="A22" s="155">
        <v>15</v>
      </c>
      <c r="B22" s="156" t="s">
        <v>182</v>
      </c>
      <c r="C22" s="134" t="s">
        <v>96</v>
      </c>
      <c r="D22" s="157" t="s">
        <v>10</v>
      </c>
      <c r="E22" s="150"/>
      <c r="F22" s="151"/>
      <c r="G22" s="151"/>
      <c r="H22" s="152"/>
      <c r="I22" s="150"/>
      <c r="J22" s="151">
        <v>2</v>
      </c>
      <c r="K22" s="151"/>
      <c r="L22" s="152"/>
      <c r="M22" s="158"/>
      <c r="N22" s="158">
        <f t="shared" si="5"/>
        <v>3</v>
      </c>
      <c r="O22" s="158"/>
      <c r="P22" s="159" t="s">
        <v>41</v>
      </c>
      <c r="Q22" s="150">
        <f>(E22*14)+(I22*14)</f>
        <v>0</v>
      </c>
      <c r="R22" s="151">
        <f>(F22*14)+(G22*14)+(J22*14)+(K22*14)</f>
        <v>28</v>
      </c>
      <c r="S22" s="152">
        <f>Q22+R22</f>
        <v>28</v>
      </c>
      <c r="T22" s="157">
        <v>47</v>
      </c>
      <c r="U22" s="158">
        <f>S22+T22</f>
        <v>75</v>
      </c>
    </row>
    <row r="23" spans="1:21" ht="15.75" thickBot="1">
      <c r="A23" s="160">
        <v>16</v>
      </c>
      <c r="B23" s="161" t="s">
        <v>183</v>
      </c>
      <c r="C23" s="147" t="s">
        <v>97</v>
      </c>
      <c r="D23" s="162" t="s">
        <v>10</v>
      </c>
      <c r="E23" s="144"/>
      <c r="F23" s="145"/>
      <c r="G23" s="145"/>
      <c r="H23" s="146"/>
      <c r="I23" s="144"/>
      <c r="J23" s="145">
        <v>2</v>
      </c>
      <c r="K23" s="145"/>
      <c r="L23" s="146"/>
      <c r="M23" s="163"/>
      <c r="N23" s="163">
        <v>1</v>
      </c>
      <c r="O23" s="163"/>
      <c r="P23" s="164" t="s">
        <v>12</v>
      </c>
      <c r="Q23" s="144">
        <f>(E23*14)+(I23*14)</f>
        <v>0</v>
      </c>
      <c r="R23" s="145">
        <f>(F23*14)+(G23*14)+(J23*14)+(K23*14)</f>
        <v>28</v>
      </c>
      <c r="S23" s="146">
        <f>Q23+R23</f>
        <v>28</v>
      </c>
      <c r="T23" s="162">
        <v>0</v>
      </c>
      <c r="U23" s="163">
        <f>S23+T23</f>
        <v>28</v>
      </c>
    </row>
    <row r="24" spans="1:21" s="11" customFormat="1" ht="15.75" thickBot="1">
      <c r="A24" s="165" t="s">
        <v>184</v>
      </c>
      <c r="B24" s="166"/>
      <c r="C24" s="167"/>
      <c r="D24" s="168"/>
      <c r="E24" s="169">
        <f>SUM(E8:E15)</f>
        <v>11</v>
      </c>
      <c r="F24" s="170">
        <f>SUM(F8:F15)</f>
        <v>8</v>
      </c>
      <c r="G24" s="170">
        <f>SUM(G8:G15)</f>
        <v>9</v>
      </c>
      <c r="H24" s="171">
        <f>SUM(H8:H15)</f>
        <v>0</v>
      </c>
      <c r="I24" s="169">
        <f>SUM(I16:I23)</f>
        <v>12</v>
      </c>
      <c r="J24" s="170">
        <f>SUM(J16:J23)</f>
        <v>7</v>
      </c>
      <c r="K24" s="170">
        <f>SUM(K16:K23)</f>
        <v>9</v>
      </c>
      <c r="L24" s="171">
        <f>SUM(L8:L23)</f>
        <v>0</v>
      </c>
      <c r="M24" s="172">
        <f>SUM(M8:M15)</f>
        <v>30</v>
      </c>
      <c r="N24" s="173">
        <f>SUM(N16:N23)</f>
        <v>30</v>
      </c>
      <c r="O24" s="165" t="s">
        <v>43</v>
      </c>
      <c r="P24" s="166"/>
      <c r="Q24" s="169">
        <f>SUM(Q8:Q23)</f>
        <v>322</v>
      </c>
      <c r="R24" s="170">
        <f>SUM(R8:R23)</f>
        <v>462</v>
      </c>
      <c r="S24" s="171">
        <f>SUM(S8:S23)</f>
        <v>784</v>
      </c>
      <c r="T24" s="168">
        <f>SUM(T8:T23)</f>
        <v>722</v>
      </c>
      <c r="U24" s="174">
        <f>SUM(U8:U23)</f>
        <v>1506</v>
      </c>
    </row>
    <row r="25" spans="1:21" s="10" customFormat="1" ht="15.75" customHeight="1" thickBot="1">
      <c r="A25" s="175"/>
      <c r="B25" s="176"/>
      <c r="C25" s="176"/>
      <c r="D25" s="177"/>
      <c r="E25" s="178"/>
      <c r="F25" s="179"/>
      <c r="G25" s="179"/>
      <c r="H25" s="180"/>
      <c r="I25" s="178"/>
      <c r="J25" s="179"/>
      <c r="K25" s="179"/>
      <c r="L25" s="180"/>
      <c r="M25" s="181">
        <v>60</v>
      </c>
      <c r="N25" s="182"/>
      <c r="O25" s="175"/>
      <c r="P25" s="176"/>
      <c r="Q25" s="178"/>
      <c r="R25" s="179"/>
      <c r="S25" s="180"/>
      <c r="T25" s="177"/>
      <c r="U25" s="183"/>
    </row>
    <row r="26" ht="7.5" customHeight="1">
      <c r="U26" s="12"/>
    </row>
    <row r="27" spans="2:21" ht="15">
      <c r="B27" s="206" t="s">
        <v>151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8"/>
      <c r="R27" s="208"/>
      <c r="S27" s="206" t="s">
        <v>186</v>
      </c>
      <c r="T27" s="208"/>
      <c r="U27" s="222"/>
    </row>
    <row r="28" spans="2:21" ht="15">
      <c r="B28" s="223" t="s">
        <v>187</v>
      </c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8"/>
      <c r="R28" s="208"/>
      <c r="S28" s="223" t="s">
        <v>188</v>
      </c>
      <c r="T28" s="208"/>
      <c r="U28" s="222"/>
    </row>
    <row r="30" spans="1:21" ht="82.5" customHeight="1">
      <c r="A30" s="224" t="s">
        <v>215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U30" s="225" t="s">
        <v>153</v>
      </c>
    </row>
    <row r="31" spans="1:21" ht="15.75" customHeight="1">
      <c r="A31" s="92" t="s">
        <v>154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</row>
    <row r="32" spans="1:21" ht="15.75" customHeight="1">
      <c r="A32" s="93" t="s">
        <v>155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</row>
    <row r="33" ht="6.75" customHeight="1" thickBot="1"/>
    <row r="34" spans="1:21" ht="15.75" customHeight="1">
      <c r="A34" s="94" t="s">
        <v>156</v>
      </c>
      <c r="B34" s="95" t="s">
        <v>189</v>
      </c>
      <c r="C34" s="94" t="s">
        <v>158</v>
      </c>
      <c r="D34" s="94" t="s">
        <v>185</v>
      </c>
      <c r="E34" s="96" t="s">
        <v>159</v>
      </c>
      <c r="F34" s="97"/>
      <c r="G34" s="97"/>
      <c r="H34" s="98"/>
      <c r="I34" s="96" t="s">
        <v>160</v>
      </c>
      <c r="J34" s="97"/>
      <c r="K34" s="97"/>
      <c r="L34" s="98"/>
      <c r="M34" s="99" t="s">
        <v>161</v>
      </c>
      <c r="N34" s="100"/>
      <c r="O34" s="96" t="s">
        <v>162</v>
      </c>
      <c r="P34" s="98"/>
      <c r="Q34" s="101" t="s">
        <v>163</v>
      </c>
      <c r="R34" s="102"/>
      <c r="S34" s="103"/>
      <c r="T34" s="104" t="s">
        <v>164</v>
      </c>
      <c r="U34" s="104" t="s">
        <v>165</v>
      </c>
    </row>
    <row r="35" spans="1:21" ht="12" customHeight="1" thickBot="1">
      <c r="A35" s="105"/>
      <c r="B35" s="106"/>
      <c r="C35" s="105"/>
      <c r="D35" s="105"/>
      <c r="E35" s="107"/>
      <c r="F35" s="108"/>
      <c r="G35" s="108"/>
      <c r="H35" s="109"/>
      <c r="I35" s="107"/>
      <c r="J35" s="108"/>
      <c r="K35" s="108"/>
      <c r="L35" s="109"/>
      <c r="M35" s="110"/>
      <c r="N35" s="111"/>
      <c r="O35" s="107"/>
      <c r="P35" s="109"/>
      <c r="Q35" s="112"/>
      <c r="R35" s="113"/>
      <c r="S35" s="114"/>
      <c r="T35" s="115"/>
      <c r="U35" s="115"/>
    </row>
    <row r="36" spans="1:21" ht="13.5" customHeight="1" thickBot="1">
      <c r="A36" s="116"/>
      <c r="B36" s="117" t="s">
        <v>166</v>
      </c>
      <c r="C36" s="116"/>
      <c r="D36" s="116"/>
      <c r="E36" s="117" t="s">
        <v>1</v>
      </c>
      <c r="F36" s="118" t="s">
        <v>2</v>
      </c>
      <c r="G36" s="118" t="s">
        <v>3</v>
      </c>
      <c r="H36" s="119" t="s">
        <v>4</v>
      </c>
      <c r="I36" s="117" t="s">
        <v>1</v>
      </c>
      <c r="J36" s="118" t="s">
        <v>2</v>
      </c>
      <c r="K36" s="118" t="s">
        <v>3</v>
      </c>
      <c r="L36" s="119" t="s">
        <v>4</v>
      </c>
      <c r="M36" s="120" t="s">
        <v>5</v>
      </c>
      <c r="N36" s="121" t="s">
        <v>6</v>
      </c>
      <c r="O36" s="120" t="s">
        <v>5</v>
      </c>
      <c r="P36" s="121" t="s">
        <v>6</v>
      </c>
      <c r="Q36" s="117" t="s">
        <v>167</v>
      </c>
      <c r="R36" s="118" t="s">
        <v>7</v>
      </c>
      <c r="S36" s="122" t="s">
        <v>8</v>
      </c>
      <c r="T36" s="123"/>
      <c r="U36" s="123"/>
    </row>
    <row r="37" spans="1:21" ht="15">
      <c r="A37" s="124">
        <v>17</v>
      </c>
      <c r="B37" s="213" t="s">
        <v>190</v>
      </c>
      <c r="C37" s="126" t="s">
        <v>98</v>
      </c>
      <c r="D37" s="126" t="s">
        <v>11</v>
      </c>
      <c r="E37" s="128">
        <v>2</v>
      </c>
      <c r="F37" s="129"/>
      <c r="G37" s="129">
        <v>2</v>
      </c>
      <c r="H37" s="130"/>
      <c r="I37" s="184"/>
      <c r="J37" s="129"/>
      <c r="K37" s="129"/>
      <c r="L37" s="130"/>
      <c r="M37" s="126">
        <f aca="true" t="shared" si="10" ref="M37:M42">U37/25</f>
        <v>4</v>
      </c>
      <c r="N37" s="126"/>
      <c r="O37" s="126" t="s">
        <v>45</v>
      </c>
      <c r="P37" s="126"/>
      <c r="Q37" s="185">
        <f aca="true" t="shared" si="11" ref="Q37:Q50">(E37*14)+(I37*14)</f>
        <v>28</v>
      </c>
      <c r="R37" s="126">
        <f>(F37+G37+H37+J37+K37+L37)*14</f>
        <v>28</v>
      </c>
      <c r="S37" s="127">
        <f>Q37+R37</f>
        <v>56</v>
      </c>
      <c r="T37" s="126">
        <v>44</v>
      </c>
      <c r="U37" s="126">
        <f>S37+T37</f>
        <v>100</v>
      </c>
    </row>
    <row r="38" spans="1:21" ht="15">
      <c r="A38" s="132">
        <v>18</v>
      </c>
      <c r="B38" s="214" t="s">
        <v>191</v>
      </c>
      <c r="C38" s="134" t="s">
        <v>99</v>
      </c>
      <c r="D38" s="134" t="s">
        <v>11</v>
      </c>
      <c r="E38" s="136">
        <v>3</v>
      </c>
      <c r="F38" s="137">
        <v>2</v>
      </c>
      <c r="G38" s="137"/>
      <c r="H38" s="138"/>
      <c r="I38" s="186"/>
      <c r="J38" s="137"/>
      <c r="K38" s="137"/>
      <c r="L38" s="138"/>
      <c r="M38" s="134">
        <f t="shared" si="10"/>
        <v>5</v>
      </c>
      <c r="N38" s="134"/>
      <c r="O38" s="134" t="s">
        <v>45</v>
      </c>
      <c r="P38" s="134"/>
      <c r="Q38" s="149">
        <f t="shared" si="11"/>
        <v>42</v>
      </c>
      <c r="R38" s="134">
        <f aca="true" t="shared" si="12" ref="R38:R53">(F38+G38+H38+J38+K38+L38)*14</f>
        <v>28</v>
      </c>
      <c r="S38" s="135">
        <f aca="true" t="shared" si="13" ref="S38:S53">Q38+R38</f>
        <v>70</v>
      </c>
      <c r="T38" s="134">
        <v>55</v>
      </c>
      <c r="U38" s="134">
        <f aca="true" t="shared" si="14" ref="U38:U53">S38+T38</f>
        <v>125</v>
      </c>
    </row>
    <row r="39" spans="1:21" ht="15">
      <c r="A39" s="132">
        <v>19</v>
      </c>
      <c r="B39" s="215" t="s">
        <v>192</v>
      </c>
      <c r="C39" s="134" t="s">
        <v>100</v>
      </c>
      <c r="D39" s="134" t="s">
        <v>11</v>
      </c>
      <c r="E39" s="136">
        <v>2</v>
      </c>
      <c r="F39" s="137"/>
      <c r="G39" s="137">
        <v>2</v>
      </c>
      <c r="H39" s="138">
        <v>1</v>
      </c>
      <c r="I39" s="186"/>
      <c r="J39" s="137"/>
      <c r="K39" s="137"/>
      <c r="L39" s="138"/>
      <c r="M39" s="134">
        <f t="shared" si="10"/>
        <v>6</v>
      </c>
      <c r="N39" s="134"/>
      <c r="O39" s="134" t="s">
        <v>45</v>
      </c>
      <c r="P39" s="134"/>
      <c r="Q39" s="149">
        <f t="shared" si="11"/>
        <v>28</v>
      </c>
      <c r="R39" s="134">
        <f t="shared" si="12"/>
        <v>42</v>
      </c>
      <c r="S39" s="135">
        <f t="shared" si="13"/>
        <v>70</v>
      </c>
      <c r="T39" s="134">
        <v>80</v>
      </c>
      <c r="U39" s="134">
        <f t="shared" si="14"/>
        <v>150</v>
      </c>
    </row>
    <row r="40" spans="1:21" ht="15">
      <c r="A40" s="132">
        <v>20</v>
      </c>
      <c r="B40" s="215" t="s">
        <v>193</v>
      </c>
      <c r="C40" s="134" t="s">
        <v>101</v>
      </c>
      <c r="D40" s="134" t="s">
        <v>9</v>
      </c>
      <c r="E40" s="136">
        <v>2</v>
      </c>
      <c r="F40" s="137"/>
      <c r="G40" s="137">
        <v>2</v>
      </c>
      <c r="H40" s="138"/>
      <c r="I40" s="186"/>
      <c r="J40" s="137"/>
      <c r="K40" s="137"/>
      <c r="L40" s="138"/>
      <c r="M40" s="134">
        <f t="shared" si="10"/>
        <v>5</v>
      </c>
      <c r="N40" s="134"/>
      <c r="O40" s="134" t="s">
        <v>45</v>
      </c>
      <c r="P40" s="134"/>
      <c r="Q40" s="149">
        <f t="shared" si="11"/>
        <v>28</v>
      </c>
      <c r="R40" s="134">
        <f t="shared" si="12"/>
        <v>28</v>
      </c>
      <c r="S40" s="135">
        <f t="shared" si="13"/>
        <v>56</v>
      </c>
      <c r="T40" s="134">
        <v>69</v>
      </c>
      <c r="U40" s="134">
        <f t="shared" si="14"/>
        <v>125</v>
      </c>
    </row>
    <row r="41" spans="1:30" ht="15">
      <c r="A41" s="132">
        <v>21</v>
      </c>
      <c r="B41" s="187" t="s">
        <v>194</v>
      </c>
      <c r="C41" s="134" t="s">
        <v>102</v>
      </c>
      <c r="D41" s="134" t="s">
        <v>9</v>
      </c>
      <c r="E41" s="136">
        <v>2</v>
      </c>
      <c r="F41" s="137">
        <v>2</v>
      </c>
      <c r="G41" s="216"/>
      <c r="H41" s="217"/>
      <c r="I41" s="186"/>
      <c r="J41" s="137"/>
      <c r="K41" s="137"/>
      <c r="L41" s="138"/>
      <c r="M41" s="134">
        <f t="shared" si="10"/>
        <v>4</v>
      </c>
      <c r="N41" s="134"/>
      <c r="O41" s="134" t="s">
        <v>44</v>
      </c>
      <c r="P41" s="134"/>
      <c r="Q41" s="149">
        <f>(E41*14)+(I41*14)</f>
        <v>28</v>
      </c>
      <c r="R41" s="134">
        <f>(F41+G41+H41+J41+K41+L41)*14</f>
        <v>28</v>
      </c>
      <c r="S41" s="135">
        <f>Q41+R41</f>
        <v>56</v>
      </c>
      <c r="T41" s="134">
        <v>44</v>
      </c>
      <c r="U41" s="134">
        <f>S41+T41</f>
        <v>100</v>
      </c>
      <c r="Z41" s="23"/>
      <c r="AA41" s="23"/>
      <c r="AB41" s="23"/>
      <c r="AC41" s="23"/>
      <c r="AD41" s="24"/>
    </row>
    <row r="42" spans="1:21" ht="15">
      <c r="A42" s="132">
        <v>22</v>
      </c>
      <c r="B42" s="187" t="s">
        <v>202</v>
      </c>
      <c r="C42" s="134" t="s">
        <v>103</v>
      </c>
      <c r="D42" s="134" t="s">
        <v>10</v>
      </c>
      <c r="E42" s="136">
        <v>2</v>
      </c>
      <c r="F42" s="137">
        <v>1</v>
      </c>
      <c r="G42" s="137"/>
      <c r="H42" s="138"/>
      <c r="I42" s="186"/>
      <c r="J42" s="137"/>
      <c r="K42" s="137"/>
      <c r="L42" s="138"/>
      <c r="M42" s="134">
        <f t="shared" si="10"/>
        <v>3</v>
      </c>
      <c r="N42" s="134"/>
      <c r="O42" s="134" t="s">
        <v>44</v>
      </c>
      <c r="P42" s="134"/>
      <c r="Q42" s="149">
        <f t="shared" si="11"/>
        <v>28</v>
      </c>
      <c r="R42" s="134">
        <f t="shared" si="12"/>
        <v>14</v>
      </c>
      <c r="S42" s="135">
        <f t="shared" si="13"/>
        <v>42</v>
      </c>
      <c r="T42" s="134">
        <v>33</v>
      </c>
      <c r="U42" s="134">
        <f t="shared" si="14"/>
        <v>75</v>
      </c>
    </row>
    <row r="43" spans="1:21" ht="15">
      <c r="A43" s="132">
        <v>23</v>
      </c>
      <c r="B43" s="187" t="s">
        <v>203</v>
      </c>
      <c r="C43" s="134" t="s">
        <v>104</v>
      </c>
      <c r="D43" s="134" t="s">
        <v>10</v>
      </c>
      <c r="E43" s="136"/>
      <c r="F43" s="137">
        <v>2</v>
      </c>
      <c r="G43" s="137"/>
      <c r="H43" s="138"/>
      <c r="I43" s="186"/>
      <c r="J43" s="137"/>
      <c r="K43" s="137"/>
      <c r="L43" s="138"/>
      <c r="M43" s="134">
        <v>2</v>
      </c>
      <c r="N43" s="134"/>
      <c r="O43" s="134" t="s">
        <v>44</v>
      </c>
      <c r="P43" s="134"/>
      <c r="Q43" s="149">
        <f t="shared" si="11"/>
        <v>0</v>
      </c>
      <c r="R43" s="134">
        <f t="shared" si="12"/>
        <v>28</v>
      </c>
      <c r="S43" s="135">
        <f t="shared" si="13"/>
        <v>28</v>
      </c>
      <c r="T43" s="134">
        <v>47</v>
      </c>
      <c r="U43" s="134">
        <f t="shared" si="14"/>
        <v>75</v>
      </c>
    </row>
    <row r="44" spans="1:21" ht="15.75" thickBot="1">
      <c r="A44" s="140">
        <v>24</v>
      </c>
      <c r="B44" s="161" t="s">
        <v>204</v>
      </c>
      <c r="C44" s="147" t="s">
        <v>105</v>
      </c>
      <c r="D44" s="147" t="s">
        <v>10</v>
      </c>
      <c r="E44" s="144"/>
      <c r="F44" s="145">
        <v>1</v>
      </c>
      <c r="G44" s="145"/>
      <c r="H44" s="146"/>
      <c r="I44" s="188"/>
      <c r="J44" s="189"/>
      <c r="K44" s="189"/>
      <c r="L44" s="190"/>
      <c r="M44" s="142">
        <v>1</v>
      </c>
      <c r="N44" s="142"/>
      <c r="O44" s="142" t="s">
        <v>12</v>
      </c>
      <c r="P44" s="142"/>
      <c r="Q44" s="191">
        <f t="shared" si="11"/>
        <v>0</v>
      </c>
      <c r="R44" s="147">
        <f t="shared" si="12"/>
        <v>14</v>
      </c>
      <c r="S44" s="192">
        <f t="shared" si="13"/>
        <v>14</v>
      </c>
      <c r="T44" s="142">
        <v>0</v>
      </c>
      <c r="U44" s="142">
        <f t="shared" si="14"/>
        <v>14</v>
      </c>
    </row>
    <row r="45" spans="1:21" ht="15">
      <c r="A45" s="155">
        <v>25</v>
      </c>
      <c r="B45" s="193" t="s">
        <v>72</v>
      </c>
      <c r="C45" s="158" t="s">
        <v>106</v>
      </c>
      <c r="D45" s="157" t="s">
        <v>11</v>
      </c>
      <c r="E45" s="150"/>
      <c r="F45" s="151"/>
      <c r="G45" s="151"/>
      <c r="H45" s="152"/>
      <c r="I45" s="128">
        <v>2</v>
      </c>
      <c r="J45" s="129">
        <v>2</v>
      </c>
      <c r="K45" s="129"/>
      <c r="L45" s="130"/>
      <c r="M45" s="126"/>
      <c r="N45" s="126">
        <f aca="true" t="shared" si="15" ref="N45:N50">U45/25</f>
        <v>3</v>
      </c>
      <c r="O45" s="126"/>
      <c r="P45" s="126" t="s">
        <v>46</v>
      </c>
      <c r="Q45" s="185">
        <f>(E45*14)+(I45*14)</f>
        <v>28</v>
      </c>
      <c r="R45" s="126">
        <f>(F45+G45+H45+J45+K45+L45)*14</f>
        <v>28</v>
      </c>
      <c r="S45" s="127">
        <f>Q45+R45</f>
        <v>56</v>
      </c>
      <c r="T45" s="126">
        <v>19</v>
      </c>
      <c r="U45" s="126">
        <f t="shared" si="14"/>
        <v>75</v>
      </c>
    </row>
    <row r="46" spans="1:21" ht="15">
      <c r="A46" s="132">
        <v>26</v>
      </c>
      <c r="B46" s="193" t="s">
        <v>205</v>
      </c>
      <c r="C46" s="134" t="s">
        <v>107</v>
      </c>
      <c r="D46" s="135" t="s">
        <v>11</v>
      </c>
      <c r="E46" s="136"/>
      <c r="F46" s="137"/>
      <c r="G46" s="137"/>
      <c r="H46" s="138"/>
      <c r="I46" s="136">
        <v>2</v>
      </c>
      <c r="J46" s="137"/>
      <c r="K46" s="137">
        <v>2</v>
      </c>
      <c r="L46" s="194"/>
      <c r="M46" s="134"/>
      <c r="N46" s="134">
        <f t="shared" si="15"/>
        <v>4</v>
      </c>
      <c r="O46" s="134"/>
      <c r="P46" s="134" t="s">
        <v>47</v>
      </c>
      <c r="Q46" s="149">
        <f t="shared" si="11"/>
        <v>28</v>
      </c>
      <c r="R46" s="134">
        <f t="shared" si="12"/>
        <v>28</v>
      </c>
      <c r="S46" s="135">
        <f t="shared" si="13"/>
        <v>56</v>
      </c>
      <c r="T46" s="134">
        <v>44</v>
      </c>
      <c r="U46" s="134">
        <f t="shared" si="14"/>
        <v>100</v>
      </c>
    </row>
    <row r="47" spans="1:21" ht="15">
      <c r="A47" s="132">
        <v>27</v>
      </c>
      <c r="B47" s="195" t="s">
        <v>206</v>
      </c>
      <c r="C47" s="134" t="s">
        <v>108</v>
      </c>
      <c r="D47" s="135" t="s">
        <v>9</v>
      </c>
      <c r="E47" s="136"/>
      <c r="F47" s="137"/>
      <c r="G47" s="137"/>
      <c r="H47" s="138"/>
      <c r="I47" s="136">
        <v>1</v>
      </c>
      <c r="J47" s="137"/>
      <c r="K47" s="137">
        <v>2</v>
      </c>
      <c r="L47" s="138"/>
      <c r="M47" s="134"/>
      <c r="N47" s="134">
        <f t="shared" si="15"/>
        <v>3</v>
      </c>
      <c r="O47" s="134"/>
      <c r="P47" s="134" t="s">
        <v>47</v>
      </c>
      <c r="Q47" s="149">
        <f t="shared" si="11"/>
        <v>14</v>
      </c>
      <c r="R47" s="134">
        <f t="shared" si="12"/>
        <v>28</v>
      </c>
      <c r="S47" s="135">
        <f t="shared" si="13"/>
        <v>42</v>
      </c>
      <c r="T47" s="134">
        <v>33</v>
      </c>
      <c r="U47" s="134">
        <f t="shared" si="14"/>
        <v>75</v>
      </c>
    </row>
    <row r="48" spans="1:21" ht="15">
      <c r="A48" s="132">
        <v>28</v>
      </c>
      <c r="B48" s="195" t="s">
        <v>207</v>
      </c>
      <c r="C48" s="134" t="s">
        <v>109</v>
      </c>
      <c r="D48" s="135" t="s">
        <v>11</v>
      </c>
      <c r="E48" s="136"/>
      <c r="F48" s="137"/>
      <c r="G48" s="137"/>
      <c r="H48" s="138"/>
      <c r="I48" s="136">
        <v>2</v>
      </c>
      <c r="J48" s="137">
        <v>2</v>
      </c>
      <c r="K48" s="137">
        <v>1</v>
      </c>
      <c r="L48" s="138"/>
      <c r="M48" s="134"/>
      <c r="N48" s="134">
        <f t="shared" si="15"/>
        <v>4</v>
      </c>
      <c r="O48" s="134"/>
      <c r="P48" s="134" t="s">
        <v>47</v>
      </c>
      <c r="Q48" s="149">
        <f t="shared" si="11"/>
        <v>28</v>
      </c>
      <c r="R48" s="134">
        <f t="shared" si="12"/>
        <v>42</v>
      </c>
      <c r="S48" s="135">
        <f t="shared" si="13"/>
        <v>70</v>
      </c>
      <c r="T48" s="134">
        <v>30</v>
      </c>
      <c r="U48" s="134">
        <f t="shared" si="14"/>
        <v>100</v>
      </c>
    </row>
    <row r="49" spans="1:21" ht="15">
      <c r="A49" s="132">
        <v>29</v>
      </c>
      <c r="B49" s="195" t="s">
        <v>212</v>
      </c>
      <c r="C49" s="134" t="s">
        <v>110</v>
      </c>
      <c r="D49" s="135" t="s">
        <v>11</v>
      </c>
      <c r="E49" s="136"/>
      <c r="F49" s="137"/>
      <c r="G49" s="137"/>
      <c r="H49" s="138"/>
      <c r="I49" s="136">
        <v>2</v>
      </c>
      <c r="J49" s="137"/>
      <c r="K49" s="137">
        <v>2</v>
      </c>
      <c r="L49" s="138"/>
      <c r="M49" s="134"/>
      <c r="N49" s="134">
        <f t="shared" si="15"/>
        <v>4</v>
      </c>
      <c r="O49" s="134"/>
      <c r="P49" s="134" t="s">
        <v>46</v>
      </c>
      <c r="Q49" s="149">
        <f t="shared" si="11"/>
        <v>28</v>
      </c>
      <c r="R49" s="134">
        <f t="shared" si="12"/>
        <v>28</v>
      </c>
      <c r="S49" s="135">
        <f t="shared" si="13"/>
        <v>56</v>
      </c>
      <c r="T49" s="134">
        <v>44</v>
      </c>
      <c r="U49" s="134">
        <f t="shared" si="14"/>
        <v>100</v>
      </c>
    </row>
    <row r="50" spans="1:21" ht="15">
      <c r="A50" s="132">
        <v>30</v>
      </c>
      <c r="B50" s="195" t="s">
        <v>208</v>
      </c>
      <c r="C50" s="134" t="s">
        <v>111</v>
      </c>
      <c r="D50" s="135" t="s">
        <v>11</v>
      </c>
      <c r="E50" s="136"/>
      <c r="F50" s="137"/>
      <c r="G50" s="137"/>
      <c r="H50" s="138"/>
      <c r="I50" s="136">
        <v>2</v>
      </c>
      <c r="J50" s="137"/>
      <c r="K50" s="137">
        <v>1</v>
      </c>
      <c r="L50" s="138"/>
      <c r="M50" s="134"/>
      <c r="N50" s="134">
        <f t="shared" si="15"/>
        <v>3</v>
      </c>
      <c r="O50" s="134"/>
      <c r="P50" s="134" t="s">
        <v>46</v>
      </c>
      <c r="Q50" s="149">
        <f t="shared" si="11"/>
        <v>28</v>
      </c>
      <c r="R50" s="134">
        <f t="shared" si="12"/>
        <v>14</v>
      </c>
      <c r="S50" s="135">
        <f t="shared" si="13"/>
        <v>42</v>
      </c>
      <c r="T50" s="134">
        <v>33</v>
      </c>
      <c r="U50" s="134">
        <f t="shared" si="14"/>
        <v>75</v>
      </c>
    </row>
    <row r="51" spans="1:21" ht="15">
      <c r="A51" s="132">
        <v>31</v>
      </c>
      <c r="B51" s="196" t="s">
        <v>209</v>
      </c>
      <c r="C51" s="134" t="s">
        <v>112</v>
      </c>
      <c r="D51" s="154" t="s">
        <v>10</v>
      </c>
      <c r="E51" s="136"/>
      <c r="F51" s="137"/>
      <c r="G51" s="137"/>
      <c r="H51" s="138"/>
      <c r="I51" s="136"/>
      <c r="J51" s="137">
        <v>2</v>
      </c>
      <c r="K51" s="137"/>
      <c r="L51" s="138"/>
      <c r="M51" s="134"/>
      <c r="N51" s="134">
        <v>2</v>
      </c>
      <c r="O51" s="134"/>
      <c r="P51" s="134" t="s">
        <v>46</v>
      </c>
      <c r="Q51" s="149"/>
      <c r="R51" s="134">
        <f t="shared" si="12"/>
        <v>28</v>
      </c>
      <c r="S51" s="135">
        <f>Q51+R51</f>
        <v>28</v>
      </c>
      <c r="T51" s="197">
        <v>47</v>
      </c>
      <c r="U51" s="134">
        <f t="shared" si="14"/>
        <v>75</v>
      </c>
    </row>
    <row r="52" spans="1:21" ht="15">
      <c r="A52" s="132">
        <v>32</v>
      </c>
      <c r="B52" s="196" t="s">
        <v>210</v>
      </c>
      <c r="C52" s="134" t="s">
        <v>113</v>
      </c>
      <c r="D52" s="154" t="s">
        <v>10</v>
      </c>
      <c r="E52" s="136"/>
      <c r="F52" s="137"/>
      <c r="G52" s="137"/>
      <c r="H52" s="138"/>
      <c r="I52" s="136">
        <v>1</v>
      </c>
      <c r="J52" s="137">
        <v>1</v>
      </c>
      <c r="K52" s="137"/>
      <c r="L52" s="138"/>
      <c r="M52" s="134"/>
      <c r="N52" s="134">
        <f>U52/25</f>
        <v>2</v>
      </c>
      <c r="O52" s="134"/>
      <c r="P52" s="134" t="s">
        <v>46</v>
      </c>
      <c r="Q52" s="149">
        <f>(E52*14)+(I52*14)</f>
        <v>14</v>
      </c>
      <c r="R52" s="134">
        <f t="shared" si="12"/>
        <v>14</v>
      </c>
      <c r="S52" s="135">
        <f>Q52+R52</f>
        <v>28</v>
      </c>
      <c r="T52" s="197">
        <v>22</v>
      </c>
      <c r="U52" s="134">
        <f t="shared" si="14"/>
        <v>50</v>
      </c>
    </row>
    <row r="53" spans="1:21" ht="15.75" thickBot="1">
      <c r="A53" s="132">
        <v>33</v>
      </c>
      <c r="B53" s="161" t="s">
        <v>211</v>
      </c>
      <c r="C53" s="134" t="s">
        <v>114</v>
      </c>
      <c r="D53" s="135" t="s">
        <v>10</v>
      </c>
      <c r="E53" s="136"/>
      <c r="F53" s="137"/>
      <c r="G53" s="137"/>
      <c r="H53" s="138"/>
      <c r="I53" s="136"/>
      <c r="J53" s="137">
        <v>1</v>
      </c>
      <c r="K53" s="137"/>
      <c r="L53" s="138"/>
      <c r="M53" s="134"/>
      <c r="N53" s="134">
        <v>1</v>
      </c>
      <c r="O53" s="134"/>
      <c r="P53" s="134" t="s">
        <v>12</v>
      </c>
      <c r="Q53" s="149"/>
      <c r="R53" s="142">
        <f t="shared" si="12"/>
        <v>14</v>
      </c>
      <c r="S53" s="135">
        <f t="shared" si="13"/>
        <v>14</v>
      </c>
      <c r="T53" s="134">
        <v>0</v>
      </c>
      <c r="U53" s="134">
        <f t="shared" si="14"/>
        <v>14</v>
      </c>
    </row>
    <row r="54" spans="1:21" ht="15.75" thickBot="1">
      <c r="A54" s="140">
        <v>34</v>
      </c>
      <c r="B54" s="218" t="s">
        <v>213</v>
      </c>
      <c r="C54" s="147" t="s">
        <v>115</v>
      </c>
      <c r="D54" s="198" t="s">
        <v>11</v>
      </c>
      <c r="E54" s="144"/>
      <c r="F54" s="145"/>
      <c r="G54" s="145"/>
      <c r="H54" s="146"/>
      <c r="I54" s="144"/>
      <c r="J54" s="145"/>
      <c r="K54" s="145"/>
      <c r="L54" s="146"/>
      <c r="M54" s="199"/>
      <c r="N54" s="199">
        <v>4</v>
      </c>
      <c r="O54" s="199"/>
      <c r="P54" s="199" t="s">
        <v>46</v>
      </c>
      <c r="Q54" s="200"/>
      <c r="R54" s="147">
        <v>90</v>
      </c>
      <c r="S54" s="143">
        <v>90</v>
      </c>
      <c r="T54" s="199">
        <v>0</v>
      </c>
      <c r="U54" s="199">
        <f>S54+T54</f>
        <v>90</v>
      </c>
    </row>
    <row r="55" spans="1:21" ht="15.75" thickBot="1">
      <c r="A55" s="201" t="s">
        <v>214</v>
      </c>
      <c r="B55" s="166"/>
      <c r="C55" s="167"/>
      <c r="D55" s="168"/>
      <c r="E55" s="202">
        <f>SUM(E37:E44)</f>
        <v>13</v>
      </c>
      <c r="F55" s="203">
        <f>SUM(F37:F44)</f>
        <v>8</v>
      </c>
      <c r="G55" s="203">
        <f>SUM(G37:G44)</f>
        <v>6</v>
      </c>
      <c r="H55" s="204">
        <f>SUM(H37:H44)</f>
        <v>1</v>
      </c>
      <c r="I55" s="202">
        <f>SUM(I45:I54)</f>
        <v>12</v>
      </c>
      <c r="J55" s="203">
        <f>SUM(J45:J54)</f>
        <v>8</v>
      </c>
      <c r="K55" s="203">
        <f>SUM(K45:K54)</f>
        <v>8</v>
      </c>
      <c r="L55" s="204">
        <f>SUM(L45:L54)</f>
        <v>0</v>
      </c>
      <c r="M55" s="172">
        <f>SUM(M37:M44)</f>
        <v>30</v>
      </c>
      <c r="N55" s="173">
        <f>SUM(N45:N54)</f>
        <v>30</v>
      </c>
      <c r="O55" s="165" t="s">
        <v>80</v>
      </c>
      <c r="P55" s="168"/>
      <c r="Q55" s="169">
        <f>SUM(Q37:Q54)</f>
        <v>350</v>
      </c>
      <c r="R55" s="170">
        <f>SUM(R37:R54)</f>
        <v>524</v>
      </c>
      <c r="S55" s="171">
        <f>SUM(S37:S54)</f>
        <v>874</v>
      </c>
      <c r="T55" s="174">
        <f>SUM(T37:T54)</f>
        <v>644</v>
      </c>
      <c r="U55" s="174">
        <f>SUM(U37:U54)</f>
        <v>1518</v>
      </c>
    </row>
    <row r="56" spans="1:21" ht="15.75" thickBot="1">
      <c r="A56" s="175"/>
      <c r="B56" s="176"/>
      <c r="C56" s="176"/>
      <c r="D56" s="177"/>
      <c r="E56" s="178"/>
      <c r="F56" s="179"/>
      <c r="G56" s="179"/>
      <c r="H56" s="180"/>
      <c r="I56" s="178"/>
      <c r="J56" s="179"/>
      <c r="K56" s="179"/>
      <c r="L56" s="180"/>
      <c r="M56" s="181">
        <v>60</v>
      </c>
      <c r="N56" s="182"/>
      <c r="O56" s="175"/>
      <c r="P56" s="177"/>
      <c r="Q56" s="178"/>
      <c r="R56" s="179"/>
      <c r="S56" s="180"/>
      <c r="T56" s="183"/>
      <c r="U56" s="183"/>
    </row>
    <row r="57" spans="1:21" ht="23.25" customHeight="1">
      <c r="A57" s="205"/>
      <c r="B57" s="206" t="s">
        <v>65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8"/>
      <c r="R57" s="208"/>
      <c r="S57" s="206" t="s">
        <v>186</v>
      </c>
      <c r="T57" s="208"/>
      <c r="U57" s="208"/>
    </row>
    <row r="58" spans="1:21" ht="26.25" customHeight="1">
      <c r="A58" s="209"/>
      <c r="B58" s="210" t="s">
        <v>187</v>
      </c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2"/>
      <c r="R58" s="212"/>
      <c r="S58" s="210" t="s">
        <v>188</v>
      </c>
      <c r="T58" s="212"/>
      <c r="U58" s="212"/>
    </row>
    <row r="59" spans="1:21" ht="82.5" customHeight="1">
      <c r="A59" s="224" t="s">
        <v>215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U59" s="225" t="s">
        <v>153</v>
      </c>
    </row>
    <row r="60" spans="1:21" ht="15.75">
      <c r="A60" s="92" t="s">
        <v>154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</row>
    <row r="61" spans="1:21" ht="15.75">
      <c r="A61" s="93" t="s">
        <v>155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</row>
    <row r="62" ht="15.75" thickBot="1"/>
    <row r="63" spans="1:21" ht="15.75" customHeight="1">
      <c r="A63" s="94" t="s">
        <v>156</v>
      </c>
      <c r="B63" s="95" t="s">
        <v>216</v>
      </c>
      <c r="C63" s="94" t="s">
        <v>158</v>
      </c>
      <c r="D63" s="94" t="s">
        <v>185</v>
      </c>
      <c r="E63" s="96" t="s">
        <v>159</v>
      </c>
      <c r="F63" s="97"/>
      <c r="G63" s="97"/>
      <c r="H63" s="98"/>
      <c r="I63" s="96" t="s">
        <v>160</v>
      </c>
      <c r="J63" s="97"/>
      <c r="K63" s="97"/>
      <c r="L63" s="98"/>
      <c r="M63" s="99" t="s">
        <v>161</v>
      </c>
      <c r="N63" s="100"/>
      <c r="O63" s="96" t="s">
        <v>162</v>
      </c>
      <c r="P63" s="98"/>
      <c r="Q63" s="101" t="s">
        <v>163</v>
      </c>
      <c r="R63" s="102"/>
      <c r="S63" s="103"/>
      <c r="T63" s="104" t="s">
        <v>164</v>
      </c>
      <c r="U63" s="104" t="s">
        <v>165</v>
      </c>
    </row>
    <row r="64" spans="1:21" ht="15.75" thickBot="1">
      <c r="A64" s="105"/>
      <c r="B64" s="106"/>
      <c r="C64" s="105"/>
      <c r="D64" s="105"/>
      <c r="E64" s="107"/>
      <c r="F64" s="108"/>
      <c r="G64" s="108"/>
      <c r="H64" s="109"/>
      <c r="I64" s="107"/>
      <c r="J64" s="108"/>
      <c r="K64" s="108"/>
      <c r="L64" s="109"/>
      <c r="M64" s="110"/>
      <c r="N64" s="111"/>
      <c r="O64" s="107"/>
      <c r="P64" s="109"/>
      <c r="Q64" s="112"/>
      <c r="R64" s="113"/>
      <c r="S64" s="114"/>
      <c r="T64" s="115"/>
      <c r="U64" s="115"/>
    </row>
    <row r="65" spans="1:28" ht="13.5" customHeight="1" thickBot="1">
      <c r="A65" s="116"/>
      <c r="B65" s="117" t="s">
        <v>166</v>
      </c>
      <c r="C65" s="116"/>
      <c r="D65" s="116"/>
      <c r="E65" s="117" t="s">
        <v>1</v>
      </c>
      <c r="F65" s="118" t="s">
        <v>2</v>
      </c>
      <c r="G65" s="118" t="s">
        <v>3</v>
      </c>
      <c r="H65" s="119" t="s">
        <v>4</v>
      </c>
      <c r="I65" s="117" t="s">
        <v>1</v>
      </c>
      <c r="J65" s="118" t="s">
        <v>2</v>
      </c>
      <c r="K65" s="118" t="s">
        <v>3</v>
      </c>
      <c r="L65" s="119" t="s">
        <v>4</v>
      </c>
      <c r="M65" s="120" t="s">
        <v>5</v>
      </c>
      <c r="N65" s="121" t="s">
        <v>6</v>
      </c>
      <c r="O65" s="120" t="s">
        <v>5</v>
      </c>
      <c r="P65" s="121" t="s">
        <v>6</v>
      </c>
      <c r="Q65" s="117" t="s">
        <v>167</v>
      </c>
      <c r="R65" s="118" t="s">
        <v>7</v>
      </c>
      <c r="S65" s="122" t="s">
        <v>8</v>
      </c>
      <c r="T65" s="123"/>
      <c r="U65" s="123"/>
      <c r="AB65" s="4"/>
    </row>
    <row r="66" spans="1:28" ht="15">
      <c r="A66" s="124">
        <v>35</v>
      </c>
      <c r="B66" s="226" t="s">
        <v>223</v>
      </c>
      <c r="C66" s="126" t="s">
        <v>116</v>
      </c>
      <c r="D66" s="127" t="s">
        <v>11</v>
      </c>
      <c r="E66" s="128">
        <v>2</v>
      </c>
      <c r="F66" s="129"/>
      <c r="G66" s="129">
        <v>1</v>
      </c>
      <c r="H66" s="130"/>
      <c r="I66" s="128"/>
      <c r="J66" s="129"/>
      <c r="K66" s="129"/>
      <c r="L66" s="130"/>
      <c r="M66" s="185">
        <f aca="true" t="shared" si="16" ref="M66:M72">U66/25</f>
        <v>4</v>
      </c>
      <c r="N66" s="126"/>
      <c r="O66" s="127" t="s">
        <v>49</v>
      </c>
      <c r="P66" s="126"/>
      <c r="Q66" s="227">
        <f>(E66*14)+(I66*14)</f>
        <v>28</v>
      </c>
      <c r="R66" s="126">
        <f>(F66+G66+H66+J66+K66+L66)*14</f>
        <v>14</v>
      </c>
      <c r="S66" s="127">
        <f>Q66+R66</f>
        <v>42</v>
      </c>
      <c r="T66" s="126">
        <v>58</v>
      </c>
      <c r="U66" s="126">
        <f>S66+T66</f>
        <v>100</v>
      </c>
      <c r="AB66" s="4"/>
    </row>
    <row r="67" spans="1:21" ht="15">
      <c r="A67" s="132">
        <v>36</v>
      </c>
      <c r="B67" s="195" t="s">
        <v>224</v>
      </c>
      <c r="C67" s="134" t="s">
        <v>117</v>
      </c>
      <c r="D67" s="135" t="s">
        <v>2</v>
      </c>
      <c r="E67" s="136">
        <v>2</v>
      </c>
      <c r="F67" s="137"/>
      <c r="G67" s="137">
        <v>2</v>
      </c>
      <c r="H67" s="194"/>
      <c r="I67" s="136"/>
      <c r="J67" s="137"/>
      <c r="K67" s="137"/>
      <c r="L67" s="138"/>
      <c r="M67" s="149">
        <f t="shared" si="16"/>
        <v>4</v>
      </c>
      <c r="N67" s="134"/>
      <c r="O67" s="135" t="s">
        <v>49</v>
      </c>
      <c r="P67" s="134"/>
      <c r="Q67" s="228">
        <f aca="true" t="shared" si="17" ref="Q67:Q80">(E67*14)+(I67*14)</f>
        <v>28</v>
      </c>
      <c r="R67" s="158">
        <f aca="true" t="shared" si="18" ref="R67:R79">(F67+G67+H67+J67+K67+L67)*14</f>
        <v>28</v>
      </c>
      <c r="S67" s="135">
        <f aca="true" t="shared" si="19" ref="S67:S79">Q67+R67</f>
        <v>56</v>
      </c>
      <c r="T67" s="134">
        <v>44</v>
      </c>
      <c r="U67" s="134">
        <f aca="true" t="shared" si="20" ref="U67:U80">S67+T67</f>
        <v>100</v>
      </c>
    </row>
    <row r="68" spans="1:21" ht="15">
      <c r="A68" s="132">
        <v>37</v>
      </c>
      <c r="B68" s="240" t="s">
        <v>217</v>
      </c>
      <c r="C68" s="134" t="s">
        <v>118</v>
      </c>
      <c r="D68" s="135" t="s">
        <v>11</v>
      </c>
      <c r="E68" s="136">
        <v>3</v>
      </c>
      <c r="F68" s="137">
        <v>1</v>
      </c>
      <c r="G68" s="137">
        <v>1</v>
      </c>
      <c r="H68" s="138"/>
      <c r="I68" s="136"/>
      <c r="J68" s="137"/>
      <c r="K68" s="137"/>
      <c r="L68" s="138"/>
      <c r="M68" s="149">
        <f t="shared" si="16"/>
        <v>5</v>
      </c>
      <c r="N68" s="134"/>
      <c r="O68" s="135" t="s">
        <v>50</v>
      </c>
      <c r="P68" s="134"/>
      <c r="Q68" s="228">
        <f t="shared" si="17"/>
        <v>42</v>
      </c>
      <c r="R68" s="158">
        <f t="shared" si="18"/>
        <v>28</v>
      </c>
      <c r="S68" s="135">
        <f t="shared" si="19"/>
        <v>70</v>
      </c>
      <c r="T68" s="134">
        <v>55</v>
      </c>
      <c r="U68" s="134">
        <f t="shared" si="20"/>
        <v>125</v>
      </c>
    </row>
    <row r="69" spans="1:21" ht="15">
      <c r="A69" s="132">
        <v>38</v>
      </c>
      <c r="B69" s="241" t="s">
        <v>218</v>
      </c>
      <c r="C69" s="134" t="s">
        <v>119</v>
      </c>
      <c r="D69" s="135" t="s">
        <v>11</v>
      </c>
      <c r="E69" s="136">
        <v>2</v>
      </c>
      <c r="F69" s="137"/>
      <c r="G69" s="137">
        <v>2</v>
      </c>
      <c r="H69" s="138"/>
      <c r="I69" s="136"/>
      <c r="J69" s="137"/>
      <c r="K69" s="137"/>
      <c r="L69" s="138"/>
      <c r="M69" s="149">
        <f t="shared" si="16"/>
        <v>5</v>
      </c>
      <c r="N69" s="134"/>
      <c r="O69" s="135" t="s">
        <v>50</v>
      </c>
      <c r="P69" s="134"/>
      <c r="Q69" s="228">
        <f t="shared" si="17"/>
        <v>28</v>
      </c>
      <c r="R69" s="158">
        <f t="shared" si="18"/>
        <v>28</v>
      </c>
      <c r="S69" s="135">
        <f t="shared" si="19"/>
        <v>56</v>
      </c>
      <c r="T69" s="134">
        <v>69</v>
      </c>
      <c r="U69" s="134">
        <f t="shared" si="20"/>
        <v>125</v>
      </c>
    </row>
    <row r="70" spans="1:21" ht="15">
      <c r="A70" s="132">
        <v>39</v>
      </c>
      <c r="B70" s="242" t="s">
        <v>219</v>
      </c>
      <c r="C70" s="134" t="s">
        <v>120</v>
      </c>
      <c r="D70" s="135" t="s">
        <v>11</v>
      </c>
      <c r="E70" s="136"/>
      <c r="F70" s="137"/>
      <c r="G70" s="137"/>
      <c r="H70" s="194">
        <v>2</v>
      </c>
      <c r="I70" s="136"/>
      <c r="J70" s="137"/>
      <c r="K70" s="137"/>
      <c r="L70" s="138"/>
      <c r="M70" s="149">
        <f t="shared" si="16"/>
        <v>2</v>
      </c>
      <c r="N70" s="134"/>
      <c r="O70" s="135" t="s">
        <v>49</v>
      </c>
      <c r="P70" s="134"/>
      <c r="Q70" s="228">
        <f t="shared" si="17"/>
        <v>0</v>
      </c>
      <c r="R70" s="158">
        <f t="shared" si="18"/>
        <v>28</v>
      </c>
      <c r="S70" s="135">
        <f t="shared" si="19"/>
        <v>28</v>
      </c>
      <c r="T70" s="134">
        <v>22</v>
      </c>
      <c r="U70" s="134">
        <f t="shared" si="20"/>
        <v>50</v>
      </c>
    </row>
    <row r="71" spans="1:21" ht="15">
      <c r="A71" s="132">
        <v>40</v>
      </c>
      <c r="B71" s="215" t="s">
        <v>220</v>
      </c>
      <c r="C71" s="134" t="s">
        <v>121</v>
      </c>
      <c r="D71" s="135" t="s">
        <v>11</v>
      </c>
      <c r="E71" s="136">
        <v>2</v>
      </c>
      <c r="F71" s="137"/>
      <c r="G71" s="137">
        <v>2</v>
      </c>
      <c r="H71" s="138"/>
      <c r="I71" s="136"/>
      <c r="J71" s="137"/>
      <c r="K71" s="137"/>
      <c r="L71" s="138"/>
      <c r="M71" s="149">
        <f t="shared" si="16"/>
        <v>5</v>
      </c>
      <c r="N71" s="134"/>
      <c r="O71" s="135" t="s">
        <v>50</v>
      </c>
      <c r="P71" s="134"/>
      <c r="Q71" s="228">
        <f t="shared" si="17"/>
        <v>28</v>
      </c>
      <c r="R71" s="158">
        <f t="shared" si="18"/>
        <v>28</v>
      </c>
      <c r="S71" s="135">
        <f t="shared" si="19"/>
        <v>56</v>
      </c>
      <c r="T71" s="134">
        <v>69</v>
      </c>
      <c r="U71" s="134">
        <f t="shared" si="20"/>
        <v>125</v>
      </c>
    </row>
    <row r="72" spans="1:21" ht="15.75" thickBot="1">
      <c r="A72" s="229">
        <v>41</v>
      </c>
      <c r="B72" s="230" t="s">
        <v>232</v>
      </c>
      <c r="C72" s="147" t="s">
        <v>122</v>
      </c>
      <c r="D72" s="143" t="s">
        <v>2</v>
      </c>
      <c r="E72" s="144">
        <v>2</v>
      </c>
      <c r="F72" s="145"/>
      <c r="G72" s="145">
        <v>2</v>
      </c>
      <c r="H72" s="146"/>
      <c r="I72" s="144"/>
      <c r="J72" s="145"/>
      <c r="K72" s="145"/>
      <c r="L72" s="146"/>
      <c r="M72" s="200">
        <f t="shared" si="16"/>
        <v>5</v>
      </c>
      <c r="N72" s="147"/>
      <c r="O72" s="143" t="s">
        <v>50</v>
      </c>
      <c r="P72" s="147"/>
      <c r="Q72" s="231">
        <f t="shared" si="17"/>
        <v>28</v>
      </c>
      <c r="R72" s="199">
        <f t="shared" si="18"/>
        <v>28</v>
      </c>
      <c r="S72" s="143">
        <f>Q72+R72</f>
        <v>56</v>
      </c>
      <c r="T72" s="147">
        <v>69</v>
      </c>
      <c r="U72" s="147">
        <f>S72+T72</f>
        <v>125</v>
      </c>
    </row>
    <row r="73" spans="1:21" ht="15">
      <c r="A73" s="124">
        <v>42</v>
      </c>
      <c r="B73" s="232" t="s">
        <v>225</v>
      </c>
      <c r="C73" s="158" t="s">
        <v>123</v>
      </c>
      <c r="D73" s="162" t="s">
        <v>11</v>
      </c>
      <c r="E73" s="233"/>
      <c r="F73" s="234"/>
      <c r="G73" s="234"/>
      <c r="H73" s="235"/>
      <c r="I73" s="233">
        <v>2</v>
      </c>
      <c r="J73" s="234"/>
      <c r="K73" s="234">
        <v>1</v>
      </c>
      <c r="L73" s="236"/>
      <c r="M73" s="164"/>
      <c r="N73" s="163">
        <f aca="true" t="shared" si="21" ref="N73:N79">U73/25</f>
        <v>4</v>
      </c>
      <c r="O73" s="162"/>
      <c r="P73" s="163" t="s">
        <v>52</v>
      </c>
      <c r="Q73" s="237">
        <f>(E73*14)+(I73*14)</f>
        <v>28</v>
      </c>
      <c r="R73" s="126">
        <f>(F73+G73+H73+J73+K73+L73)*14</f>
        <v>14</v>
      </c>
      <c r="S73" s="162">
        <f t="shared" si="19"/>
        <v>42</v>
      </c>
      <c r="T73" s="163">
        <v>58</v>
      </c>
      <c r="U73" s="163">
        <f t="shared" si="20"/>
        <v>100</v>
      </c>
    </row>
    <row r="74" spans="1:21" ht="15">
      <c r="A74" s="132">
        <v>43</v>
      </c>
      <c r="B74" s="195" t="s">
        <v>226</v>
      </c>
      <c r="C74" s="134" t="s">
        <v>124</v>
      </c>
      <c r="D74" s="135" t="s">
        <v>11</v>
      </c>
      <c r="E74" s="136"/>
      <c r="F74" s="137"/>
      <c r="G74" s="137"/>
      <c r="H74" s="138"/>
      <c r="I74" s="136"/>
      <c r="J74" s="137"/>
      <c r="K74" s="137"/>
      <c r="L74" s="194">
        <v>2</v>
      </c>
      <c r="M74" s="149"/>
      <c r="N74" s="134">
        <f t="shared" si="21"/>
        <v>2</v>
      </c>
      <c r="O74" s="135"/>
      <c r="P74" s="134" t="s">
        <v>51</v>
      </c>
      <c r="Q74" s="228">
        <f>(E74*14)+(I74*14)</f>
        <v>0</v>
      </c>
      <c r="R74" s="158">
        <f>(F74+G74+H74+J74+K74+L74)*14</f>
        <v>28</v>
      </c>
      <c r="S74" s="135">
        <f>Q74+R74</f>
        <v>28</v>
      </c>
      <c r="T74" s="134">
        <v>22</v>
      </c>
      <c r="U74" s="134">
        <f>S74+T74</f>
        <v>50</v>
      </c>
    </row>
    <row r="75" spans="1:21" ht="15">
      <c r="A75" s="132">
        <v>44</v>
      </c>
      <c r="B75" s="193" t="s">
        <v>235</v>
      </c>
      <c r="C75" s="134" t="s">
        <v>125</v>
      </c>
      <c r="D75" s="135" t="s">
        <v>2</v>
      </c>
      <c r="E75" s="136"/>
      <c r="F75" s="137"/>
      <c r="G75" s="137"/>
      <c r="H75" s="138"/>
      <c r="I75" s="136">
        <v>2</v>
      </c>
      <c r="J75" s="137"/>
      <c r="K75" s="137">
        <v>2</v>
      </c>
      <c r="L75" s="138"/>
      <c r="M75" s="149"/>
      <c r="N75" s="134">
        <f t="shared" si="21"/>
        <v>4</v>
      </c>
      <c r="O75" s="135"/>
      <c r="P75" s="134" t="s">
        <v>52</v>
      </c>
      <c r="Q75" s="228">
        <f>(E75*14)+(I75*14)</f>
        <v>28</v>
      </c>
      <c r="R75" s="158">
        <f t="shared" si="18"/>
        <v>28</v>
      </c>
      <c r="S75" s="135">
        <f>Q75+R75</f>
        <v>56</v>
      </c>
      <c r="T75" s="134">
        <v>44</v>
      </c>
      <c r="U75" s="134">
        <f>S75+T75</f>
        <v>100</v>
      </c>
    </row>
    <row r="76" spans="1:21" ht="15">
      <c r="A76" s="132">
        <v>45</v>
      </c>
      <c r="B76" s="193" t="s">
        <v>227</v>
      </c>
      <c r="C76" s="134" t="s">
        <v>126</v>
      </c>
      <c r="D76" s="135" t="s">
        <v>2</v>
      </c>
      <c r="E76" s="136"/>
      <c r="F76" s="137"/>
      <c r="G76" s="137"/>
      <c r="H76" s="138"/>
      <c r="I76" s="136">
        <v>3</v>
      </c>
      <c r="J76" s="137"/>
      <c r="K76" s="137">
        <v>1</v>
      </c>
      <c r="L76" s="138"/>
      <c r="M76" s="149"/>
      <c r="N76" s="134">
        <f t="shared" si="21"/>
        <v>4</v>
      </c>
      <c r="O76" s="135"/>
      <c r="P76" s="134" t="s">
        <v>52</v>
      </c>
      <c r="Q76" s="228">
        <f t="shared" si="17"/>
        <v>42</v>
      </c>
      <c r="R76" s="158">
        <f t="shared" si="18"/>
        <v>14</v>
      </c>
      <c r="S76" s="135">
        <f t="shared" si="19"/>
        <v>56</v>
      </c>
      <c r="T76" s="134">
        <v>44</v>
      </c>
      <c r="U76" s="134">
        <f t="shared" si="20"/>
        <v>100</v>
      </c>
    </row>
    <row r="77" spans="1:21" ht="15">
      <c r="A77" s="132">
        <v>46</v>
      </c>
      <c r="B77" s="195" t="s">
        <v>228</v>
      </c>
      <c r="C77" s="134" t="s">
        <v>127</v>
      </c>
      <c r="D77" s="135" t="s">
        <v>11</v>
      </c>
      <c r="E77" s="136"/>
      <c r="F77" s="137"/>
      <c r="G77" s="137"/>
      <c r="H77" s="138"/>
      <c r="I77" s="136">
        <v>3</v>
      </c>
      <c r="J77" s="137"/>
      <c r="K77" s="137">
        <v>2</v>
      </c>
      <c r="L77" s="138"/>
      <c r="M77" s="149"/>
      <c r="N77" s="134">
        <f t="shared" si="21"/>
        <v>5</v>
      </c>
      <c r="O77" s="135"/>
      <c r="P77" s="134" t="s">
        <v>52</v>
      </c>
      <c r="Q77" s="228">
        <f t="shared" si="17"/>
        <v>42</v>
      </c>
      <c r="R77" s="158">
        <f t="shared" si="18"/>
        <v>28</v>
      </c>
      <c r="S77" s="135">
        <f t="shared" si="19"/>
        <v>70</v>
      </c>
      <c r="T77" s="134">
        <v>55</v>
      </c>
      <c r="U77" s="134">
        <f t="shared" si="20"/>
        <v>125</v>
      </c>
    </row>
    <row r="78" spans="1:21" ht="15">
      <c r="A78" s="132">
        <v>47</v>
      </c>
      <c r="B78" s="195" t="s">
        <v>229</v>
      </c>
      <c r="C78" s="134" t="s">
        <v>128</v>
      </c>
      <c r="D78" s="135" t="s">
        <v>11</v>
      </c>
      <c r="E78" s="136"/>
      <c r="F78" s="137"/>
      <c r="G78" s="137"/>
      <c r="H78" s="138"/>
      <c r="I78" s="136">
        <v>2</v>
      </c>
      <c r="J78" s="137"/>
      <c r="K78" s="137">
        <v>2</v>
      </c>
      <c r="L78" s="138"/>
      <c r="M78" s="149"/>
      <c r="N78" s="158">
        <f t="shared" si="21"/>
        <v>4</v>
      </c>
      <c r="O78" s="135"/>
      <c r="P78" s="134" t="s">
        <v>51</v>
      </c>
      <c r="Q78" s="228">
        <f t="shared" si="17"/>
        <v>28</v>
      </c>
      <c r="R78" s="158">
        <f t="shared" si="18"/>
        <v>28</v>
      </c>
      <c r="S78" s="135">
        <f t="shared" si="19"/>
        <v>56</v>
      </c>
      <c r="T78" s="134">
        <v>44</v>
      </c>
      <c r="U78" s="134">
        <f t="shared" si="20"/>
        <v>100</v>
      </c>
    </row>
    <row r="79" spans="1:21" ht="15">
      <c r="A79" s="132">
        <v>48</v>
      </c>
      <c r="B79" s="195" t="s">
        <v>234</v>
      </c>
      <c r="C79" s="134" t="s">
        <v>129</v>
      </c>
      <c r="D79" s="135" t="s">
        <v>2</v>
      </c>
      <c r="E79" s="136"/>
      <c r="F79" s="137"/>
      <c r="G79" s="137"/>
      <c r="H79" s="138"/>
      <c r="I79" s="136">
        <v>2</v>
      </c>
      <c r="J79" s="137">
        <v>2</v>
      </c>
      <c r="K79" s="137"/>
      <c r="L79" s="138"/>
      <c r="M79" s="149"/>
      <c r="N79" s="134">
        <f t="shared" si="21"/>
        <v>3</v>
      </c>
      <c r="O79" s="135"/>
      <c r="P79" s="134" t="s">
        <v>51</v>
      </c>
      <c r="Q79" s="228">
        <f t="shared" si="17"/>
        <v>28</v>
      </c>
      <c r="R79" s="158">
        <f t="shared" si="18"/>
        <v>28</v>
      </c>
      <c r="S79" s="135">
        <f t="shared" si="19"/>
        <v>56</v>
      </c>
      <c r="T79" s="134">
        <v>19</v>
      </c>
      <c r="U79" s="134">
        <f t="shared" si="20"/>
        <v>75</v>
      </c>
    </row>
    <row r="80" spans="1:21" ht="15.75" thickBot="1">
      <c r="A80" s="140">
        <v>49</v>
      </c>
      <c r="B80" s="238" t="s">
        <v>233</v>
      </c>
      <c r="C80" s="147" t="s">
        <v>130</v>
      </c>
      <c r="D80" s="162" t="s">
        <v>2</v>
      </c>
      <c r="E80" s="144"/>
      <c r="F80" s="145"/>
      <c r="G80" s="145"/>
      <c r="H80" s="146"/>
      <c r="I80" s="144"/>
      <c r="J80" s="145"/>
      <c r="K80" s="145"/>
      <c r="L80" s="146"/>
      <c r="M80" s="239"/>
      <c r="N80" s="147">
        <v>4</v>
      </c>
      <c r="O80" s="198"/>
      <c r="P80" s="199" t="s">
        <v>51</v>
      </c>
      <c r="Q80" s="231">
        <f t="shared" si="17"/>
        <v>0</v>
      </c>
      <c r="R80" s="147">
        <v>90</v>
      </c>
      <c r="S80" s="198">
        <v>90</v>
      </c>
      <c r="T80" s="199">
        <v>0</v>
      </c>
      <c r="U80" s="199">
        <f t="shared" si="20"/>
        <v>90</v>
      </c>
    </row>
    <row r="81" spans="1:21" ht="15.75" thickBot="1">
      <c r="A81" s="201" t="s">
        <v>236</v>
      </c>
      <c r="B81" s="166"/>
      <c r="C81" s="167"/>
      <c r="D81" s="168"/>
      <c r="E81" s="169">
        <f>SUM(E66:E72)</f>
        <v>13</v>
      </c>
      <c r="F81" s="170">
        <f>SUM(F66:F72)</f>
        <v>1</v>
      </c>
      <c r="G81" s="170">
        <f>SUM(G66:G72)</f>
        <v>10</v>
      </c>
      <c r="H81" s="171">
        <f>SUM(H66:H72)</f>
        <v>2</v>
      </c>
      <c r="I81" s="169">
        <f>SUM(I73:I80)</f>
        <v>14</v>
      </c>
      <c r="J81" s="170">
        <f>SUM(J73:J80)</f>
        <v>2</v>
      </c>
      <c r="K81" s="170">
        <f>SUM(K73:K80)</f>
        <v>8</v>
      </c>
      <c r="L81" s="171">
        <f>SUM(L73:L80)</f>
        <v>2</v>
      </c>
      <c r="M81" s="172">
        <f>SUM(M66:M72)</f>
        <v>30</v>
      </c>
      <c r="N81" s="173">
        <f>SUM(N73:N80)</f>
        <v>30</v>
      </c>
      <c r="O81" s="165" t="s">
        <v>48</v>
      </c>
      <c r="P81" s="168"/>
      <c r="Q81" s="165">
        <f>SUM(Q66:Q80)</f>
        <v>378</v>
      </c>
      <c r="R81" s="174">
        <f>SUM(R66:R80)</f>
        <v>440</v>
      </c>
      <c r="S81" s="168">
        <f>SUM(S66:S80)</f>
        <v>818</v>
      </c>
      <c r="T81" s="174">
        <f>SUM(T66:T80)</f>
        <v>672</v>
      </c>
      <c r="U81" s="174">
        <f>SUM(U66:U80)</f>
        <v>1490</v>
      </c>
    </row>
    <row r="82" spans="1:21" ht="15.75" thickBot="1">
      <c r="A82" s="175"/>
      <c r="B82" s="176"/>
      <c r="C82" s="176"/>
      <c r="D82" s="177"/>
      <c r="E82" s="178"/>
      <c r="F82" s="179"/>
      <c r="G82" s="179"/>
      <c r="H82" s="180"/>
      <c r="I82" s="178"/>
      <c r="J82" s="179"/>
      <c r="K82" s="179"/>
      <c r="L82" s="180"/>
      <c r="M82" s="181">
        <v>60</v>
      </c>
      <c r="N82" s="182"/>
      <c r="O82" s="175"/>
      <c r="P82" s="177"/>
      <c r="Q82" s="175"/>
      <c r="R82" s="183"/>
      <c r="S82" s="177"/>
      <c r="T82" s="183"/>
      <c r="U82" s="183"/>
    </row>
    <row r="84" spans="2:21" ht="15">
      <c r="B84" s="206" t="s">
        <v>151</v>
      </c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8"/>
      <c r="R84" s="208"/>
      <c r="S84" s="206" t="s">
        <v>186</v>
      </c>
      <c r="T84" s="208"/>
      <c r="U84" s="222"/>
    </row>
    <row r="85" spans="2:21" ht="15">
      <c r="B85" s="223" t="s">
        <v>187</v>
      </c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8"/>
      <c r="R85" s="208"/>
      <c r="S85" s="223" t="s">
        <v>188</v>
      </c>
      <c r="T85" s="208"/>
      <c r="U85" s="222"/>
    </row>
    <row r="87" spans="1:21" ht="82.5" customHeight="1">
      <c r="A87" s="224" t="s">
        <v>215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U87" s="225" t="s">
        <v>153</v>
      </c>
    </row>
    <row r="88" spans="1:21" ht="15.75">
      <c r="A88" s="92" t="s">
        <v>154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</row>
    <row r="89" spans="1:21" ht="15.75">
      <c r="A89" s="93" t="s">
        <v>155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</row>
    <row r="90" ht="15.75" thickBot="1"/>
    <row r="91" spans="1:21" ht="15.75" customHeight="1">
      <c r="A91" s="94" t="s">
        <v>156</v>
      </c>
      <c r="B91" s="95" t="s">
        <v>237</v>
      </c>
      <c r="C91" s="94" t="s">
        <v>158</v>
      </c>
      <c r="D91" s="94" t="s">
        <v>185</v>
      </c>
      <c r="E91" s="96" t="s">
        <v>159</v>
      </c>
      <c r="F91" s="97"/>
      <c r="G91" s="97"/>
      <c r="H91" s="98"/>
      <c r="I91" s="96" t="s">
        <v>160</v>
      </c>
      <c r="J91" s="97"/>
      <c r="K91" s="97"/>
      <c r="L91" s="98"/>
      <c r="M91" s="99" t="s">
        <v>161</v>
      </c>
      <c r="N91" s="100"/>
      <c r="O91" s="96" t="s">
        <v>162</v>
      </c>
      <c r="P91" s="98"/>
      <c r="Q91" s="101" t="s">
        <v>163</v>
      </c>
      <c r="R91" s="102"/>
      <c r="S91" s="103"/>
      <c r="T91" s="104" t="s">
        <v>164</v>
      </c>
      <c r="U91" s="104" t="s">
        <v>165</v>
      </c>
    </row>
    <row r="92" spans="1:21" ht="15.75" thickBot="1">
      <c r="A92" s="105"/>
      <c r="B92" s="106"/>
      <c r="C92" s="105"/>
      <c r="D92" s="105"/>
      <c r="E92" s="107"/>
      <c r="F92" s="108"/>
      <c r="G92" s="108"/>
      <c r="H92" s="109"/>
      <c r="I92" s="107"/>
      <c r="J92" s="108"/>
      <c r="K92" s="108"/>
      <c r="L92" s="109"/>
      <c r="M92" s="110"/>
      <c r="N92" s="111"/>
      <c r="O92" s="107"/>
      <c r="P92" s="109"/>
      <c r="Q92" s="112"/>
      <c r="R92" s="113"/>
      <c r="S92" s="114"/>
      <c r="T92" s="115"/>
      <c r="U92" s="115"/>
    </row>
    <row r="93" spans="1:28" ht="13.5" customHeight="1" thickBot="1">
      <c r="A93" s="116"/>
      <c r="B93" s="117" t="s">
        <v>166</v>
      </c>
      <c r="C93" s="116"/>
      <c r="D93" s="116"/>
      <c r="E93" s="117" t="s">
        <v>1</v>
      </c>
      <c r="F93" s="118" t="s">
        <v>2</v>
      </c>
      <c r="G93" s="118" t="s">
        <v>3</v>
      </c>
      <c r="H93" s="119" t="s">
        <v>4</v>
      </c>
      <c r="I93" s="117" t="s">
        <v>1</v>
      </c>
      <c r="J93" s="118" t="s">
        <v>2</v>
      </c>
      <c r="K93" s="118" t="s">
        <v>3</v>
      </c>
      <c r="L93" s="119" t="s">
        <v>4</v>
      </c>
      <c r="M93" s="120" t="s">
        <v>5</v>
      </c>
      <c r="N93" s="121" t="s">
        <v>6</v>
      </c>
      <c r="O93" s="120" t="s">
        <v>5</v>
      </c>
      <c r="P93" s="121" t="s">
        <v>6</v>
      </c>
      <c r="Q93" s="117" t="s">
        <v>167</v>
      </c>
      <c r="R93" s="118" t="s">
        <v>7</v>
      </c>
      <c r="S93" s="122" t="s">
        <v>8</v>
      </c>
      <c r="T93" s="123"/>
      <c r="U93" s="123"/>
      <c r="AB93" s="4"/>
    </row>
    <row r="94" spans="1:28" ht="15">
      <c r="A94" s="243">
        <v>50</v>
      </c>
      <c r="B94" s="244" t="s">
        <v>238</v>
      </c>
      <c r="C94" s="127" t="s">
        <v>131</v>
      </c>
      <c r="D94" s="127" t="s">
        <v>2</v>
      </c>
      <c r="E94" s="128">
        <v>3</v>
      </c>
      <c r="F94" s="129"/>
      <c r="G94" s="129">
        <v>1</v>
      </c>
      <c r="H94" s="245"/>
      <c r="I94" s="128"/>
      <c r="J94" s="129"/>
      <c r="K94" s="129"/>
      <c r="L94" s="245"/>
      <c r="M94" s="126">
        <f aca="true" t="shared" si="22" ref="M94:M99">U94/25</f>
        <v>5</v>
      </c>
      <c r="N94" s="127"/>
      <c r="O94" s="127" t="s">
        <v>56</v>
      </c>
      <c r="P94" s="185"/>
      <c r="Q94" s="185">
        <f>(E94*14)+(I94*14)</f>
        <v>42</v>
      </c>
      <c r="R94" s="126">
        <f>(F94+G94+H94+J94+K94+L94)*14</f>
        <v>14</v>
      </c>
      <c r="S94" s="126">
        <f>Q94+R94</f>
        <v>56</v>
      </c>
      <c r="T94" s="246">
        <v>69</v>
      </c>
      <c r="U94" s="126">
        <f>S94+T94</f>
        <v>125</v>
      </c>
      <c r="AB94" s="4"/>
    </row>
    <row r="95" spans="1:21" ht="15">
      <c r="A95" s="247">
        <v>51</v>
      </c>
      <c r="B95" s="187" t="s">
        <v>239</v>
      </c>
      <c r="C95" s="157" t="s">
        <v>132</v>
      </c>
      <c r="D95" s="157" t="s">
        <v>2</v>
      </c>
      <c r="E95" s="150"/>
      <c r="F95" s="151"/>
      <c r="G95" s="151"/>
      <c r="H95" s="248">
        <v>2</v>
      </c>
      <c r="I95" s="150"/>
      <c r="J95" s="151"/>
      <c r="K95" s="151"/>
      <c r="L95" s="248"/>
      <c r="M95" s="134">
        <f t="shared" si="22"/>
        <v>3</v>
      </c>
      <c r="N95" s="157"/>
      <c r="O95" s="157" t="s">
        <v>55</v>
      </c>
      <c r="P95" s="159"/>
      <c r="Q95" s="159">
        <f>(E95*14)+(I95*14)</f>
        <v>0</v>
      </c>
      <c r="R95" s="158">
        <f>(F95+G95+H95+J95+K95+L95)*14</f>
        <v>28</v>
      </c>
      <c r="S95" s="158">
        <f>Q95+R95</f>
        <v>28</v>
      </c>
      <c r="T95" s="227">
        <v>47</v>
      </c>
      <c r="U95" s="158">
        <f>S95+T95</f>
        <v>75</v>
      </c>
    </row>
    <row r="96" spans="1:21" ht="15">
      <c r="A96" s="249">
        <v>52</v>
      </c>
      <c r="B96" s="187" t="s">
        <v>240</v>
      </c>
      <c r="C96" s="135" t="s">
        <v>133</v>
      </c>
      <c r="D96" s="135" t="s">
        <v>2</v>
      </c>
      <c r="E96" s="136">
        <v>3</v>
      </c>
      <c r="F96" s="137"/>
      <c r="G96" s="137">
        <v>1</v>
      </c>
      <c r="H96" s="250"/>
      <c r="I96" s="136"/>
      <c r="J96" s="137"/>
      <c r="K96" s="137"/>
      <c r="L96" s="250"/>
      <c r="M96" s="134">
        <f t="shared" si="22"/>
        <v>5</v>
      </c>
      <c r="N96" s="135"/>
      <c r="O96" s="135" t="s">
        <v>55</v>
      </c>
      <c r="P96" s="149"/>
      <c r="Q96" s="149">
        <f>(E96*14)+(I96*14)</f>
        <v>42</v>
      </c>
      <c r="R96" s="134">
        <f>(F96+G96+H96+J96+K96+L96)*14</f>
        <v>14</v>
      </c>
      <c r="S96" s="134">
        <f aca="true" t="shared" si="23" ref="S96:S104">Q96+R96</f>
        <v>56</v>
      </c>
      <c r="T96" s="228">
        <v>69</v>
      </c>
      <c r="U96" s="134">
        <f aca="true" t="shared" si="24" ref="U96:U106">S96+T96</f>
        <v>125</v>
      </c>
    </row>
    <row r="97" spans="1:21" ht="15">
      <c r="A97" s="249">
        <v>53</v>
      </c>
      <c r="B97" s="187" t="s">
        <v>241</v>
      </c>
      <c r="C97" s="135" t="s">
        <v>134</v>
      </c>
      <c r="D97" s="135" t="s">
        <v>2</v>
      </c>
      <c r="E97" s="136">
        <v>3</v>
      </c>
      <c r="F97" s="137"/>
      <c r="G97" s="137">
        <v>1</v>
      </c>
      <c r="H97" s="250"/>
      <c r="I97" s="136"/>
      <c r="J97" s="137"/>
      <c r="K97" s="137"/>
      <c r="L97" s="250"/>
      <c r="M97" s="134">
        <f t="shared" si="22"/>
        <v>5</v>
      </c>
      <c r="N97" s="135"/>
      <c r="O97" s="135" t="s">
        <v>55</v>
      </c>
      <c r="P97" s="149"/>
      <c r="Q97" s="149">
        <f aca="true" t="shared" si="25" ref="Q97:Q104">(E97*14)+(I97*14)</f>
        <v>42</v>
      </c>
      <c r="R97" s="134">
        <f aca="true" t="shared" si="26" ref="R97:R104">(F97+G97+H97+J97+K97+L97)*14</f>
        <v>14</v>
      </c>
      <c r="S97" s="134">
        <f t="shared" si="23"/>
        <v>56</v>
      </c>
      <c r="T97" s="228">
        <v>69</v>
      </c>
      <c r="U97" s="134">
        <f t="shared" si="24"/>
        <v>125</v>
      </c>
    </row>
    <row r="98" spans="1:21" ht="15">
      <c r="A98" s="249">
        <v>54</v>
      </c>
      <c r="B98" s="187" t="s">
        <v>242</v>
      </c>
      <c r="C98" s="135" t="s">
        <v>135</v>
      </c>
      <c r="D98" s="135" t="s">
        <v>2</v>
      </c>
      <c r="E98" s="136">
        <v>3</v>
      </c>
      <c r="F98" s="137"/>
      <c r="G98" s="137">
        <v>1</v>
      </c>
      <c r="H98" s="251">
        <v>2</v>
      </c>
      <c r="I98" s="136"/>
      <c r="J98" s="137"/>
      <c r="K98" s="137"/>
      <c r="L98" s="250"/>
      <c r="M98" s="134">
        <f t="shared" si="22"/>
        <v>6</v>
      </c>
      <c r="N98" s="135"/>
      <c r="O98" s="135" t="s">
        <v>56</v>
      </c>
      <c r="P98" s="149"/>
      <c r="Q98" s="149">
        <f t="shared" si="25"/>
        <v>42</v>
      </c>
      <c r="R98" s="134">
        <f>(F98+G98+H98+J98+K98+L98)*14</f>
        <v>42</v>
      </c>
      <c r="S98" s="134">
        <f t="shared" si="23"/>
        <v>84</v>
      </c>
      <c r="T98" s="228">
        <v>66</v>
      </c>
      <c r="U98" s="134">
        <f t="shared" si="24"/>
        <v>150</v>
      </c>
    </row>
    <row r="99" spans="1:21" ht="15.75" thickBot="1">
      <c r="A99" s="252">
        <v>55</v>
      </c>
      <c r="B99" s="253" t="s">
        <v>243</v>
      </c>
      <c r="C99" s="143" t="s">
        <v>136</v>
      </c>
      <c r="D99" s="135" t="s">
        <v>2</v>
      </c>
      <c r="E99" s="136">
        <v>3</v>
      </c>
      <c r="F99" s="137"/>
      <c r="G99" s="137">
        <v>1</v>
      </c>
      <c r="H99" s="250">
        <v>2</v>
      </c>
      <c r="I99" s="136"/>
      <c r="J99" s="137"/>
      <c r="K99" s="137"/>
      <c r="L99" s="250"/>
      <c r="M99" s="147">
        <f t="shared" si="22"/>
        <v>6</v>
      </c>
      <c r="N99" s="135"/>
      <c r="O99" s="135" t="s">
        <v>56</v>
      </c>
      <c r="P99" s="149"/>
      <c r="Q99" s="200">
        <f t="shared" si="25"/>
        <v>42</v>
      </c>
      <c r="R99" s="147">
        <f t="shared" si="26"/>
        <v>42</v>
      </c>
      <c r="S99" s="147">
        <f t="shared" si="23"/>
        <v>84</v>
      </c>
      <c r="T99" s="231">
        <v>66</v>
      </c>
      <c r="U99" s="147">
        <f t="shared" si="24"/>
        <v>150</v>
      </c>
    </row>
    <row r="100" spans="1:21" ht="15">
      <c r="A100" s="155">
        <v>56</v>
      </c>
      <c r="B100" s="244" t="s">
        <v>244</v>
      </c>
      <c r="C100" s="158" t="s">
        <v>137</v>
      </c>
      <c r="D100" s="127" t="s">
        <v>2</v>
      </c>
      <c r="E100" s="128"/>
      <c r="F100" s="129"/>
      <c r="G100" s="129"/>
      <c r="H100" s="245"/>
      <c r="I100" s="128">
        <v>3</v>
      </c>
      <c r="J100" s="129"/>
      <c r="K100" s="129">
        <v>2</v>
      </c>
      <c r="L100" s="254"/>
      <c r="M100" s="227"/>
      <c r="N100" s="126">
        <f aca="true" t="shared" si="27" ref="N100:N105">U100/25</f>
        <v>5</v>
      </c>
      <c r="O100" s="246"/>
      <c r="P100" s="126" t="s">
        <v>54</v>
      </c>
      <c r="Q100" s="185">
        <f t="shared" si="25"/>
        <v>42</v>
      </c>
      <c r="R100" s="126">
        <f>(F100+G100+H100+J100+K100+L100)*14</f>
        <v>28</v>
      </c>
      <c r="S100" s="127">
        <f t="shared" si="23"/>
        <v>70</v>
      </c>
      <c r="T100" s="126">
        <v>55</v>
      </c>
      <c r="U100" s="127">
        <f t="shared" si="24"/>
        <v>125</v>
      </c>
    </row>
    <row r="101" spans="1:21" ht="15">
      <c r="A101" s="132">
        <v>57</v>
      </c>
      <c r="B101" s="187" t="s">
        <v>245</v>
      </c>
      <c r="C101" s="134" t="s">
        <v>138</v>
      </c>
      <c r="D101" s="135" t="s">
        <v>2</v>
      </c>
      <c r="E101" s="136"/>
      <c r="F101" s="137"/>
      <c r="G101" s="137"/>
      <c r="H101" s="250"/>
      <c r="I101" s="136">
        <v>3</v>
      </c>
      <c r="J101" s="137"/>
      <c r="K101" s="137">
        <v>1</v>
      </c>
      <c r="L101" s="138"/>
      <c r="M101" s="228"/>
      <c r="N101" s="134">
        <f t="shared" si="27"/>
        <v>4</v>
      </c>
      <c r="O101" s="228"/>
      <c r="P101" s="134" t="s">
        <v>54</v>
      </c>
      <c r="Q101" s="149">
        <f t="shared" si="25"/>
        <v>42</v>
      </c>
      <c r="R101" s="134">
        <f t="shared" si="26"/>
        <v>14</v>
      </c>
      <c r="S101" s="135">
        <f t="shared" si="23"/>
        <v>56</v>
      </c>
      <c r="T101" s="134">
        <v>44</v>
      </c>
      <c r="U101" s="135">
        <f t="shared" si="24"/>
        <v>100</v>
      </c>
    </row>
    <row r="102" spans="1:21" ht="15">
      <c r="A102" s="132">
        <v>58</v>
      </c>
      <c r="B102" s="193" t="s">
        <v>246</v>
      </c>
      <c r="C102" s="134" t="s">
        <v>139</v>
      </c>
      <c r="D102" s="135" t="s">
        <v>2</v>
      </c>
      <c r="E102" s="136"/>
      <c r="F102" s="137"/>
      <c r="G102" s="137"/>
      <c r="H102" s="250"/>
      <c r="I102" s="136">
        <v>3</v>
      </c>
      <c r="J102" s="137"/>
      <c r="K102" s="137">
        <v>2</v>
      </c>
      <c r="L102" s="138"/>
      <c r="M102" s="228"/>
      <c r="N102" s="134">
        <f t="shared" si="27"/>
        <v>4</v>
      </c>
      <c r="O102" s="228"/>
      <c r="P102" s="134" t="s">
        <v>53</v>
      </c>
      <c r="Q102" s="149">
        <f t="shared" si="25"/>
        <v>42</v>
      </c>
      <c r="R102" s="134">
        <f t="shared" si="26"/>
        <v>28</v>
      </c>
      <c r="S102" s="135">
        <f t="shared" si="23"/>
        <v>70</v>
      </c>
      <c r="T102" s="134">
        <v>30</v>
      </c>
      <c r="U102" s="135">
        <f t="shared" si="24"/>
        <v>100</v>
      </c>
    </row>
    <row r="103" spans="1:21" ht="15">
      <c r="A103" s="132">
        <v>59</v>
      </c>
      <c r="B103" s="187" t="s">
        <v>247</v>
      </c>
      <c r="C103" s="134" t="s">
        <v>140</v>
      </c>
      <c r="D103" s="135" t="s">
        <v>2</v>
      </c>
      <c r="E103" s="136"/>
      <c r="F103" s="137"/>
      <c r="G103" s="137"/>
      <c r="H103" s="250"/>
      <c r="I103" s="136">
        <v>3</v>
      </c>
      <c r="J103" s="137"/>
      <c r="K103" s="137"/>
      <c r="L103" s="138">
        <v>1</v>
      </c>
      <c r="M103" s="228"/>
      <c r="N103" s="134">
        <f t="shared" si="27"/>
        <v>4</v>
      </c>
      <c r="O103" s="228"/>
      <c r="P103" s="134" t="s">
        <v>54</v>
      </c>
      <c r="Q103" s="149">
        <f t="shared" si="25"/>
        <v>42</v>
      </c>
      <c r="R103" s="134">
        <f t="shared" si="26"/>
        <v>14</v>
      </c>
      <c r="S103" s="135">
        <f t="shared" si="23"/>
        <v>56</v>
      </c>
      <c r="T103" s="134">
        <v>44</v>
      </c>
      <c r="U103" s="135">
        <f t="shared" si="24"/>
        <v>100</v>
      </c>
    </row>
    <row r="104" spans="1:21" ht="15">
      <c r="A104" s="132">
        <v>60</v>
      </c>
      <c r="B104" s="193" t="s">
        <v>248</v>
      </c>
      <c r="C104" s="134" t="s">
        <v>141</v>
      </c>
      <c r="D104" s="135" t="s">
        <v>2</v>
      </c>
      <c r="E104" s="136"/>
      <c r="F104" s="137"/>
      <c r="G104" s="137"/>
      <c r="H104" s="250"/>
      <c r="I104" s="136">
        <v>3</v>
      </c>
      <c r="J104" s="137"/>
      <c r="K104" s="137">
        <v>1</v>
      </c>
      <c r="L104" s="138"/>
      <c r="M104" s="228"/>
      <c r="N104" s="134">
        <f t="shared" si="27"/>
        <v>4</v>
      </c>
      <c r="O104" s="228"/>
      <c r="P104" s="134" t="s">
        <v>53</v>
      </c>
      <c r="Q104" s="149">
        <f t="shared" si="25"/>
        <v>42</v>
      </c>
      <c r="R104" s="134">
        <f t="shared" si="26"/>
        <v>14</v>
      </c>
      <c r="S104" s="135">
        <f t="shared" si="23"/>
        <v>56</v>
      </c>
      <c r="T104" s="134">
        <v>44</v>
      </c>
      <c r="U104" s="135">
        <f t="shared" si="24"/>
        <v>100</v>
      </c>
    </row>
    <row r="105" spans="1:21" ht="15">
      <c r="A105" s="132">
        <v>61</v>
      </c>
      <c r="B105" s="196" t="s">
        <v>252</v>
      </c>
      <c r="C105" s="134" t="s">
        <v>142</v>
      </c>
      <c r="D105" s="135" t="s">
        <v>2</v>
      </c>
      <c r="E105" s="136"/>
      <c r="F105" s="137"/>
      <c r="G105" s="137"/>
      <c r="H105" s="250"/>
      <c r="I105" s="136"/>
      <c r="J105" s="137"/>
      <c r="K105" s="137"/>
      <c r="L105" s="138"/>
      <c r="M105" s="228"/>
      <c r="N105" s="134">
        <f t="shared" si="27"/>
        <v>5</v>
      </c>
      <c r="O105" s="228"/>
      <c r="P105" s="134" t="s">
        <v>53</v>
      </c>
      <c r="Q105" s="149"/>
      <c r="R105" s="134">
        <v>60</v>
      </c>
      <c r="S105" s="135">
        <f>R105+Q105</f>
        <v>60</v>
      </c>
      <c r="T105" s="134">
        <v>65</v>
      </c>
      <c r="U105" s="135">
        <f t="shared" si="24"/>
        <v>125</v>
      </c>
    </row>
    <row r="106" spans="1:21" ht="15.75" thickBot="1">
      <c r="A106" s="140">
        <v>62</v>
      </c>
      <c r="B106" s="261" t="s">
        <v>249</v>
      </c>
      <c r="C106" s="147" t="s">
        <v>143</v>
      </c>
      <c r="D106" s="143" t="s">
        <v>2</v>
      </c>
      <c r="E106" s="144"/>
      <c r="F106" s="145"/>
      <c r="G106" s="145"/>
      <c r="H106" s="255"/>
      <c r="I106" s="144"/>
      <c r="J106" s="145"/>
      <c r="K106" s="145"/>
      <c r="L106" s="146">
        <v>4</v>
      </c>
      <c r="M106" s="256"/>
      <c r="N106" s="147">
        <v>4</v>
      </c>
      <c r="O106" s="256"/>
      <c r="P106" s="142" t="s">
        <v>53</v>
      </c>
      <c r="Q106" s="200"/>
      <c r="R106" s="147">
        <v>56</v>
      </c>
      <c r="S106" s="143">
        <v>56</v>
      </c>
      <c r="T106" s="142">
        <v>69</v>
      </c>
      <c r="U106" s="192">
        <f t="shared" si="24"/>
        <v>125</v>
      </c>
    </row>
    <row r="107" spans="1:21" ht="15.75" thickBot="1">
      <c r="A107" s="201" t="s">
        <v>250</v>
      </c>
      <c r="B107" s="166"/>
      <c r="C107" s="167"/>
      <c r="D107" s="168"/>
      <c r="E107" s="202">
        <f>SUM(E94:E99)</f>
        <v>15</v>
      </c>
      <c r="F107" s="203">
        <f>SUM(F94:F99)</f>
        <v>0</v>
      </c>
      <c r="G107" s="203">
        <f>SUM(G94:G99)</f>
        <v>5</v>
      </c>
      <c r="H107" s="257">
        <f>SUM(H91:H99)</f>
        <v>6</v>
      </c>
      <c r="I107" s="202">
        <f>SUM(I100:I106)</f>
        <v>15</v>
      </c>
      <c r="J107" s="203">
        <f>SUM(J100:J106)</f>
        <v>0</v>
      </c>
      <c r="K107" s="203">
        <f>SUM(K100:K106)</f>
        <v>6</v>
      </c>
      <c r="L107" s="204">
        <f>SUM(L100:L106)</f>
        <v>5</v>
      </c>
      <c r="M107" s="172">
        <f>SUM(M94:M99)</f>
        <v>30</v>
      </c>
      <c r="N107" s="258">
        <f>SUM(N100:N106)</f>
        <v>30</v>
      </c>
      <c r="O107" s="165" t="s">
        <v>77</v>
      </c>
      <c r="P107" s="168"/>
      <c r="Q107" s="202">
        <f>SUM(Q94:Q106)</f>
        <v>420</v>
      </c>
      <c r="R107" s="170">
        <f>SUM(R94:R106)</f>
        <v>368</v>
      </c>
      <c r="S107" s="204">
        <f>SUM(S94:S106)</f>
        <v>788</v>
      </c>
      <c r="T107" s="174">
        <f>SUM(T91:T106)</f>
        <v>737</v>
      </c>
      <c r="U107" s="168">
        <f>SUM(U91:U106)</f>
        <v>1525</v>
      </c>
    </row>
    <row r="108" spans="1:21" ht="15.75" thickBot="1">
      <c r="A108" s="175"/>
      <c r="B108" s="176"/>
      <c r="C108" s="176"/>
      <c r="D108" s="177"/>
      <c r="E108" s="178"/>
      <c r="F108" s="179"/>
      <c r="G108" s="179"/>
      <c r="H108" s="259"/>
      <c r="I108" s="178"/>
      <c r="J108" s="179"/>
      <c r="K108" s="179"/>
      <c r="L108" s="180"/>
      <c r="M108" s="181">
        <v>60</v>
      </c>
      <c r="N108" s="260"/>
      <c r="O108" s="175"/>
      <c r="P108" s="177"/>
      <c r="Q108" s="178"/>
      <c r="R108" s="179"/>
      <c r="S108" s="180"/>
      <c r="T108" s="183"/>
      <c r="U108" s="177"/>
    </row>
    <row r="109" spans="1:21" ht="15.75" thickBot="1">
      <c r="A109" s="262"/>
      <c r="B109" s="263" t="s">
        <v>251</v>
      </c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  <c r="O109" s="264"/>
      <c r="P109" s="264"/>
      <c r="Q109" s="265"/>
      <c r="R109" s="265"/>
      <c r="S109" s="265"/>
      <c r="T109" s="265"/>
      <c r="U109" s="266"/>
    </row>
    <row r="110" spans="1:21" ht="15">
      <c r="A110" s="28"/>
      <c r="B110" s="22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4"/>
      <c r="R110" s="24"/>
      <c r="S110" s="24"/>
      <c r="T110" s="24"/>
      <c r="U110" s="24"/>
    </row>
    <row r="111" spans="2:17" ht="15"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8"/>
    </row>
    <row r="112" spans="2:21" ht="15">
      <c r="B112" s="206" t="s">
        <v>151</v>
      </c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8"/>
      <c r="R112" s="208"/>
      <c r="S112" s="206" t="s">
        <v>186</v>
      </c>
      <c r="T112" s="208"/>
      <c r="U112" s="222"/>
    </row>
    <row r="113" spans="2:21" ht="15" customHeight="1">
      <c r="B113" s="223" t="s">
        <v>187</v>
      </c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8"/>
      <c r="R113" s="208"/>
      <c r="S113" s="223" t="s">
        <v>188</v>
      </c>
      <c r="T113" s="208"/>
      <c r="U113" s="222"/>
    </row>
    <row r="114" spans="2:17" ht="15"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8"/>
    </row>
    <row r="115" spans="1:21" ht="82.5" customHeight="1">
      <c r="A115" s="224" t="s">
        <v>215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U115" s="225" t="s">
        <v>153</v>
      </c>
    </row>
    <row r="116" spans="1:21" ht="15.75">
      <c r="A116" s="92" t="s">
        <v>154</v>
      </c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</row>
    <row r="117" spans="1:21" ht="15.75">
      <c r="A117" s="93" t="s">
        <v>155</v>
      </c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</row>
    <row r="118" ht="9" customHeight="1" thickBot="1"/>
    <row r="119" spans="1:21" ht="15.75" thickBot="1">
      <c r="A119" s="320" t="s">
        <v>253</v>
      </c>
      <c r="B119" s="321"/>
      <c r="C119" s="321"/>
      <c r="D119" s="321"/>
      <c r="E119" s="321"/>
      <c r="F119" s="321"/>
      <c r="G119" s="321"/>
      <c r="H119" s="321"/>
      <c r="I119" s="321"/>
      <c r="J119" s="321"/>
      <c r="K119" s="321"/>
      <c r="L119" s="321"/>
      <c r="M119" s="321"/>
      <c r="N119" s="321"/>
      <c r="O119" s="321"/>
      <c r="P119" s="321"/>
      <c r="Q119" s="321"/>
      <c r="R119" s="321"/>
      <c r="S119" s="321"/>
      <c r="T119" s="321"/>
      <c r="U119" s="322"/>
    </row>
    <row r="120" spans="1:21" ht="15.75" customHeight="1">
      <c r="A120" s="323" t="s">
        <v>0</v>
      </c>
      <c r="B120" s="324" t="s">
        <v>254</v>
      </c>
      <c r="C120" s="324" t="s">
        <v>255</v>
      </c>
      <c r="D120" s="325" t="s">
        <v>166</v>
      </c>
      <c r="E120" s="326"/>
      <c r="F120" s="326"/>
      <c r="G120" s="326"/>
      <c r="H120" s="326"/>
      <c r="I120" s="326"/>
      <c r="J120" s="326"/>
      <c r="K120" s="326"/>
      <c r="L120" s="326"/>
      <c r="M120" s="326"/>
      <c r="N120" s="326"/>
      <c r="O120" s="326"/>
      <c r="P120" s="326"/>
      <c r="Q120" s="326"/>
      <c r="R120" s="326"/>
      <c r="S120" s="326"/>
      <c r="T120" s="326"/>
      <c r="U120" s="327"/>
    </row>
    <row r="121" spans="1:21" ht="8.25" customHeight="1">
      <c r="A121" s="328"/>
      <c r="B121" s="329"/>
      <c r="C121" s="329"/>
      <c r="D121" s="330"/>
      <c r="E121" s="331"/>
      <c r="F121" s="331"/>
      <c r="G121" s="331"/>
      <c r="H121" s="331"/>
      <c r="I121" s="331"/>
      <c r="J121" s="331"/>
      <c r="K121" s="331"/>
      <c r="L121" s="331"/>
      <c r="M121" s="331"/>
      <c r="N121" s="331"/>
      <c r="O121" s="331"/>
      <c r="P121" s="331"/>
      <c r="Q121" s="331"/>
      <c r="R121" s="331"/>
      <c r="S121" s="331"/>
      <c r="T121" s="331"/>
      <c r="U121" s="332"/>
    </row>
    <row r="122" spans="1:21" ht="15.75" thickBot="1">
      <c r="A122" s="140">
        <v>15</v>
      </c>
      <c r="B122" s="143" t="s">
        <v>57</v>
      </c>
      <c r="C122" s="147" t="s">
        <v>61</v>
      </c>
      <c r="D122" s="268" t="s">
        <v>198</v>
      </c>
      <c r="E122" s="269"/>
      <c r="F122" s="269"/>
      <c r="G122" s="269"/>
      <c r="H122" s="269"/>
      <c r="I122" s="269"/>
      <c r="J122" s="269"/>
      <c r="K122" s="269"/>
      <c r="L122" s="270"/>
      <c r="M122" s="271" t="s">
        <v>199</v>
      </c>
      <c r="N122" s="269"/>
      <c r="O122" s="269"/>
      <c r="P122" s="269"/>
      <c r="Q122" s="272"/>
      <c r="R122" s="273" t="s">
        <v>197</v>
      </c>
      <c r="S122" s="274"/>
      <c r="T122" s="274"/>
      <c r="U122" s="275"/>
    </row>
    <row r="123" spans="1:21" ht="15.75" thickBot="1">
      <c r="A123" s="124">
        <v>23</v>
      </c>
      <c r="B123" s="127" t="s">
        <v>58</v>
      </c>
      <c r="C123" s="126" t="s">
        <v>62</v>
      </c>
      <c r="D123" s="268" t="s">
        <v>198</v>
      </c>
      <c r="E123" s="269"/>
      <c r="F123" s="269"/>
      <c r="G123" s="269"/>
      <c r="H123" s="269"/>
      <c r="I123" s="269"/>
      <c r="J123" s="269"/>
      <c r="K123" s="269"/>
      <c r="L123" s="270"/>
      <c r="M123" s="271" t="s">
        <v>199</v>
      </c>
      <c r="N123" s="269"/>
      <c r="O123" s="269"/>
      <c r="P123" s="269"/>
      <c r="Q123" s="272"/>
      <c r="R123" s="276" t="s">
        <v>197</v>
      </c>
      <c r="S123" s="277"/>
      <c r="T123" s="277"/>
      <c r="U123" s="278"/>
    </row>
    <row r="124" spans="1:21" ht="15.75" thickBot="1">
      <c r="A124" s="132">
        <v>25</v>
      </c>
      <c r="B124" s="135" t="s">
        <v>59</v>
      </c>
      <c r="C124" s="134" t="s">
        <v>62</v>
      </c>
      <c r="D124" s="279" t="s">
        <v>195</v>
      </c>
      <c r="E124" s="280"/>
      <c r="F124" s="280"/>
      <c r="G124" s="280"/>
      <c r="H124" s="280"/>
      <c r="I124" s="280"/>
      <c r="J124" s="280"/>
      <c r="K124" s="280"/>
      <c r="L124" s="280"/>
      <c r="M124" s="280"/>
      <c r="N124" s="280"/>
      <c r="O124" s="281"/>
      <c r="P124" s="282" t="s">
        <v>196</v>
      </c>
      <c r="Q124" s="280"/>
      <c r="R124" s="280"/>
      <c r="S124" s="280"/>
      <c r="T124" s="280"/>
      <c r="U124" s="281"/>
    </row>
    <row r="125" spans="1:21" ht="15.75" thickBot="1">
      <c r="A125" s="132">
        <v>31</v>
      </c>
      <c r="B125" s="134" t="s">
        <v>60</v>
      </c>
      <c r="C125" s="134" t="s">
        <v>62</v>
      </c>
      <c r="D125" s="268" t="s">
        <v>198</v>
      </c>
      <c r="E125" s="269"/>
      <c r="F125" s="269"/>
      <c r="G125" s="269"/>
      <c r="H125" s="269"/>
      <c r="I125" s="269"/>
      <c r="J125" s="269"/>
      <c r="K125" s="269"/>
      <c r="L125" s="270"/>
      <c r="M125" s="271" t="s">
        <v>199</v>
      </c>
      <c r="N125" s="269"/>
      <c r="O125" s="269"/>
      <c r="P125" s="269"/>
      <c r="Q125" s="272"/>
      <c r="R125" s="276" t="s">
        <v>197</v>
      </c>
      <c r="S125" s="277"/>
      <c r="T125" s="277"/>
      <c r="U125" s="278"/>
    </row>
    <row r="126" spans="1:21" ht="15.75" thickBot="1">
      <c r="A126" s="140">
        <v>32</v>
      </c>
      <c r="B126" s="143" t="s">
        <v>81</v>
      </c>
      <c r="C126" s="147" t="s">
        <v>62</v>
      </c>
      <c r="D126" s="271" t="s">
        <v>200</v>
      </c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272"/>
      <c r="P126" s="268" t="s">
        <v>201</v>
      </c>
      <c r="Q126" s="269"/>
      <c r="R126" s="269"/>
      <c r="S126" s="269"/>
      <c r="T126" s="269"/>
      <c r="U126" s="272"/>
    </row>
    <row r="127" spans="1:21" ht="15">
      <c r="A127" s="155">
        <v>40</v>
      </c>
      <c r="B127" s="162" t="s">
        <v>29</v>
      </c>
      <c r="C127" s="163" t="s">
        <v>63</v>
      </c>
      <c r="D127" s="283" t="s">
        <v>221</v>
      </c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5"/>
      <c r="P127" s="286" t="s">
        <v>222</v>
      </c>
      <c r="Q127" s="284"/>
      <c r="R127" s="284"/>
      <c r="S127" s="284"/>
      <c r="T127" s="284"/>
      <c r="U127" s="285"/>
    </row>
    <row r="128" spans="1:21" ht="15.75" thickBot="1">
      <c r="A128" s="140">
        <v>48</v>
      </c>
      <c r="B128" s="143" t="s">
        <v>73</v>
      </c>
      <c r="C128" s="147" t="s">
        <v>63</v>
      </c>
      <c r="D128" s="271" t="s">
        <v>231</v>
      </c>
      <c r="E128" s="269"/>
      <c r="F128" s="269"/>
      <c r="G128" s="269"/>
      <c r="H128" s="269"/>
      <c r="I128" s="269"/>
      <c r="J128" s="269"/>
      <c r="K128" s="269"/>
      <c r="L128" s="269"/>
      <c r="M128" s="269"/>
      <c r="N128" s="269"/>
      <c r="O128" s="272"/>
      <c r="P128" s="268" t="s">
        <v>230</v>
      </c>
      <c r="Q128" s="269"/>
      <c r="R128" s="269"/>
      <c r="S128" s="269"/>
      <c r="T128" s="269"/>
      <c r="U128" s="272"/>
    </row>
    <row r="129" spans="1:21" ht="15">
      <c r="A129" s="155">
        <v>55</v>
      </c>
      <c r="B129" s="157" t="s">
        <v>30</v>
      </c>
      <c r="C129" s="158" t="s">
        <v>64</v>
      </c>
      <c r="D129" s="287" t="s">
        <v>256</v>
      </c>
      <c r="E129" s="280"/>
      <c r="F129" s="280"/>
      <c r="G129" s="280"/>
      <c r="H129" s="280"/>
      <c r="I129" s="280"/>
      <c r="J129" s="280"/>
      <c r="K129" s="280"/>
      <c r="L129" s="280"/>
      <c r="M129" s="280"/>
      <c r="N129" s="280"/>
      <c r="O129" s="281"/>
      <c r="P129" s="282" t="s">
        <v>257</v>
      </c>
      <c r="Q129" s="280"/>
      <c r="R129" s="280"/>
      <c r="S129" s="280"/>
      <c r="T129" s="280"/>
      <c r="U129" s="281"/>
    </row>
    <row r="130" spans="1:21" ht="15.75" thickBot="1">
      <c r="A130" s="140">
        <v>58</v>
      </c>
      <c r="B130" s="143" t="s">
        <v>31</v>
      </c>
      <c r="C130" s="147" t="s">
        <v>64</v>
      </c>
      <c r="D130" s="271" t="s">
        <v>258</v>
      </c>
      <c r="E130" s="269"/>
      <c r="F130" s="269"/>
      <c r="G130" s="269"/>
      <c r="H130" s="269"/>
      <c r="I130" s="269"/>
      <c r="J130" s="269"/>
      <c r="K130" s="269"/>
      <c r="L130" s="269"/>
      <c r="M130" s="269"/>
      <c r="N130" s="269"/>
      <c r="O130" s="272"/>
      <c r="P130" s="268" t="s">
        <v>259</v>
      </c>
      <c r="Q130" s="269"/>
      <c r="R130" s="269"/>
      <c r="S130" s="269"/>
      <c r="T130" s="269"/>
      <c r="U130" s="272"/>
    </row>
    <row r="131" spans="1:21" ht="8.25" customHeight="1" thickBot="1">
      <c r="A131" s="219"/>
      <c r="B131" s="221"/>
      <c r="C131" s="220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1"/>
      <c r="R131" s="221"/>
      <c r="S131" s="221"/>
      <c r="T131" s="221"/>
      <c r="U131" s="221"/>
    </row>
    <row r="132" spans="1:21" ht="15.75" thickBot="1">
      <c r="A132" s="320" t="s">
        <v>260</v>
      </c>
      <c r="B132" s="333"/>
      <c r="C132" s="333"/>
      <c r="D132" s="333"/>
      <c r="E132" s="333"/>
      <c r="F132" s="333"/>
      <c r="G132" s="333"/>
      <c r="H132" s="333"/>
      <c r="I132" s="333"/>
      <c r="J132" s="333"/>
      <c r="K132" s="333"/>
      <c r="L132" s="333"/>
      <c r="M132" s="333"/>
      <c r="N132" s="333"/>
      <c r="O132" s="333"/>
      <c r="P132" s="333"/>
      <c r="Q132" s="333"/>
      <c r="R132" s="333"/>
      <c r="S132" s="333"/>
      <c r="T132" s="333"/>
      <c r="U132" s="334"/>
    </row>
    <row r="133" spans="1:21" ht="15.75" customHeight="1">
      <c r="A133" s="335" t="s">
        <v>156</v>
      </c>
      <c r="B133" s="335" t="s">
        <v>166</v>
      </c>
      <c r="C133" s="335" t="s">
        <v>261</v>
      </c>
      <c r="D133" s="336" t="s">
        <v>262</v>
      </c>
      <c r="E133" s="337" t="s">
        <v>159</v>
      </c>
      <c r="F133" s="338"/>
      <c r="G133" s="338"/>
      <c r="H133" s="339"/>
      <c r="I133" s="337" t="s">
        <v>160</v>
      </c>
      <c r="J133" s="338"/>
      <c r="K133" s="338"/>
      <c r="L133" s="339"/>
      <c r="M133" s="340" t="s">
        <v>161</v>
      </c>
      <c r="N133" s="341"/>
      <c r="O133" s="337" t="s">
        <v>162</v>
      </c>
      <c r="P133" s="339"/>
      <c r="Q133" s="342" t="s">
        <v>163</v>
      </c>
      <c r="R133" s="343"/>
      <c r="S133" s="344"/>
      <c r="T133" s="345" t="s">
        <v>164</v>
      </c>
      <c r="U133" s="345" t="s">
        <v>165</v>
      </c>
    </row>
    <row r="134" spans="1:21" ht="9.75" customHeight="1" thickBot="1">
      <c r="A134" s="346"/>
      <c r="B134" s="346"/>
      <c r="C134" s="346" t="s">
        <v>263</v>
      </c>
      <c r="D134" s="347" t="s">
        <v>264</v>
      </c>
      <c r="E134" s="348"/>
      <c r="F134" s="349"/>
      <c r="G134" s="349"/>
      <c r="H134" s="350"/>
      <c r="I134" s="348"/>
      <c r="J134" s="349"/>
      <c r="K134" s="349"/>
      <c r="L134" s="350"/>
      <c r="M134" s="351"/>
      <c r="N134" s="352"/>
      <c r="O134" s="348"/>
      <c r="P134" s="350"/>
      <c r="Q134" s="353"/>
      <c r="R134" s="354"/>
      <c r="S134" s="355"/>
      <c r="T134" s="356"/>
      <c r="U134" s="356"/>
    </row>
    <row r="135" spans="1:21" ht="13.5" customHeight="1" thickBot="1">
      <c r="A135" s="357"/>
      <c r="B135" s="358"/>
      <c r="C135" s="359"/>
      <c r="D135" s="360" t="s">
        <v>265</v>
      </c>
      <c r="E135" s="361" t="s">
        <v>1</v>
      </c>
      <c r="F135" s="362" t="s">
        <v>2</v>
      </c>
      <c r="G135" s="362" t="s">
        <v>3</v>
      </c>
      <c r="H135" s="363" t="s">
        <v>4</v>
      </c>
      <c r="I135" s="361" t="s">
        <v>1</v>
      </c>
      <c r="J135" s="362" t="s">
        <v>2</v>
      </c>
      <c r="K135" s="362" t="s">
        <v>3</v>
      </c>
      <c r="L135" s="363" t="s">
        <v>4</v>
      </c>
      <c r="M135" s="364" t="s">
        <v>5</v>
      </c>
      <c r="N135" s="365" t="s">
        <v>6</v>
      </c>
      <c r="O135" s="364" t="s">
        <v>5</v>
      </c>
      <c r="P135" s="365" t="s">
        <v>6</v>
      </c>
      <c r="Q135" s="361" t="s">
        <v>266</v>
      </c>
      <c r="R135" s="362" t="s">
        <v>7</v>
      </c>
      <c r="S135" s="363" t="s">
        <v>8</v>
      </c>
      <c r="T135" s="366"/>
      <c r="U135" s="366"/>
    </row>
    <row r="136" spans="1:21" ht="15.75" thickBot="1">
      <c r="A136" s="288">
        <v>62</v>
      </c>
      <c r="B136" s="367" t="s">
        <v>267</v>
      </c>
      <c r="C136" s="289" t="s">
        <v>144</v>
      </c>
      <c r="D136" s="290" t="s">
        <v>62</v>
      </c>
      <c r="E136" s="291"/>
      <c r="F136" s="292"/>
      <c r="G136" s="292"/>
      <c r="H136" s="293"/>
      <c r="I136" s="291">
        <v>2</v>
      </c>
      <c r="J136" s="292">
        <v>2</v>
      </c>
      <c r="K136" s="292"/>
      <c r="L136" s="293"/>
      <c r="M136" s="289"/>
      <c r="N136" s="290">
        <f>U136/25</f>
        <v>4</v>
      </c>
      <c r="O136" s="289"/>
      <c r="P136" s="290" t="s">
        <v>46</v>
      </c>
      <c r="Q136" s="294">
        <f aca="true" t="shared" si="28" ref="Q136:Q142">(E136*14)+(I136*14)</f>
        <v>28</v>
      </c>
      <c r="R136" s="295">
        <f aca="true" t="shared" si="29" ref="R136:R142">(F136*14)+(G136*14)+(H136*14)+(J136*14)+(K136*14)+(L136*14)</f>
        <v>28</v>
      </c>
      <c r="S136" s="296">
        <f aca="true" t="shared" si="30" ref="S136:S142">Q136+R136</f>
        <v>56</v>
      </c>
      <c r="T136" s="297">
        <v>44</v>
      </c>
      <c r="U136" s="298">
        <f>S136+T136</f>
        <v>100</v>
      </c>
    </row>
    <row r="137" spans="1:21" ht="15">
      <c r="A137" s="243">
        <v>63</v>
      </c>
      <c r="B137" s="244" t="s">
        <v>270</v>
      </c>
      <c r="C137" s="127" t="s">
        <v>145</v>
      </c>
      <c r="D137" s="246" t="s">
        <v>63</v>
      </c>
      <c r="E137" s="128">
        <v>2</v>
      </c>
      <c r="F137" s="129"/>
      <c r="G137" s="129">
        <v>2</v>
      </c>
      <c r="H137" s="130"/>
      <c r="I137" s="128"/>
      <c r="J137" s="129"/>
      <c r="K137" s="129"/>
      <c r="L137" s="130"/>
      <c r="M137" s="126">
        <f>U137/25</f>
        <v>3</v>
      </c>
      <c r="N137" s="246"/>
      <c r="O137" s="126" t="s">
        <v>49</v>
      </c>
      <c r="P137" s="246"/>
      <c r="Q137" s="299">
        <f t="shared" si="28"/>
        <v>28</v>
      </c>
      <c r="R137" s="300">
        <f t="shared" si="29"/>
        <v>28</v>
      </c>
      <c r="S137" s="301">
        <f t="shared" si="30"/>
        <v>56</v>
      </c>
      <c r="T137" s="244">
        <v>19</v>
      </c>
      <c r="U137" s="302">
        <f aca="true" t="shared" si="31" ref="U137:U142">S137+T137</f>
        <v>75</v>
      </c>
    </row>
    <row r="138" spans="1:21" ht="15">
      <c r="A138" s="249">
        <v>64</v>
      </c>
      <c r="B138" s="187" t="s">
        <v>269</v>
      </c>
      <c r="C138" s="135" t="s">
        <v>146</v>
      </c>
      <c r="D138" s="228" t="s">
        <v>63</v>
      </c>
      <c r="E138" s="136"/>
      <c r="F138" s="137"/>
      <c r="G138" s="137"/>
      <c r="H138" s="138"/>
      <c r="I138" s="136">
        <v>2</v>
      </c>
      <c r="J138" s="137"/>
      <c r="K138" s="137">
        <v>1</v>
      </c>
      <c r="L138" s="138"/>
      <c r="M138" s="134">
        <f>U138/25</f>
        <v>3</v>
      </c>
      <c r="N138" s="228"/>
      <c r="O138" s="134" t="s">
        <v>49</v>
      </c>
      <c r="P138" s="228"/>
      <c r="Q138" s="303">
        <f t="shared" si="28"/>
        <v>28</v>
      </c>
      <c r="R138" s="304">
        <f t="shared" si="29"/>
        <v>14</v>
      </c>
      <c r="S138" s="305">
        <f t="shared" si="30"/>
        <v>42</v>
      </c>
      <c r="T138" s="187">
        <v>33</v>
      </c>
      <c r="U138" s="306">
        <f t="shared" si="31"/>
        <v>75</v>
      </c>
    </row>
    <row r="139" spans="1:21" ht="15.75" thickBot="1">
      <c r="A139" s="252">
        <v>65</v>
      </c>
      <c r="B139" s="253" t="s">
        <v>268</v>
      </c>
      <c r="C139" s="143" t="s">
        <v>147</v>
      </c>
      <c r="D139" s="231" t="s">
        <v>63</v>
      </c>
      <c r="E139" s="144"/>
      <c r="F139" s="145"/>
      <c r="G139" s="145"/>
      <c r="H139" s="307"/>
      <c r="I139" s="144"/>
      <c r="J139" s="145">
        <v>2</v>
      </c>
      <c r="K139" s="145"/>
      <c r="L139" s="146"/>
      <c r="M139" s="147"/>
      <c r="N139" s="231">
        <f>U139/25</f>
        <v>2</v>
      </c>
      <c r="O139" s="147"/>
      <c r="P139" s="231" t="s">
        <v>51</v>
      </c>
      <c r="Q139" s="308">
        <f t="shared" si="28"/>
        <v>0</v>
      </c>
      <c r="R139" s="309">
        <f t="shared" si="29"/>
        <v>28</v>
      </c>
      <c r="S139" s="310">
        <f t="shared" si="30"/>
        <v>28</v>
      </c>
      <c r="T139" s="253">
        <v>22</v>
      </c>
      <c r="U139" s="310">
        <f>S139+T139</f>
        <v>50</v>
      </c>
    </row>
    <row r="140" spans="1:21" ht="15">
      <c r="A140" s="155">
        <v>66</v>
      </c>
      <c r="B140" s="193" t="s">
        <v>74</v>
      </c>
      <c r="C140" s="158" t="s">
        <v>148</v>
      </c>
      <c r="D140" s="227" t="s">
        <v>64</v>
      </c>
      <c r="E140" s="150">
        <v>2</v>
      </c>
      <c r="F140" s="151">
        <v>1</v>
      </c>
      <c r="G140" s="151"/>
      <c r="H140" s="152"/>
      <c r="I140" s="150"/>
      <c r="J140" s="151"/>
      <c r="K140" s="151"/>
      <c r="L140" s="152"/>
      <c r="M140" s="158">
        <f>U140/25</f>
        <v>3</v>
      </c>
      <c r="N140" s="227"/>
      <c r="O140" s="158" t="s">
        <v>55</v>
      </c>
      <c r="P140" s="227"/>
      <c r="Q140" s="156">
        <f t="shared" si="28"/>
        <v>28</v>
      </c>
      <c r="R140" s="311">
        <f t="shared" si="29"/>
        <v>14</v>
      </c>
      <c r="S140" s="312">
        <f t="shared" si="30"/>
        <v>42</v>
      </c>
      <c r="T140" s="313">
        <v>33</v>
      </c>
      <c r="U140" s="312">
        <f>S140+T140</f>
        <v>75</v>
      </c>
    </row>
    <row r="141" spans="1:21" ht="15">
      <c r="A141" s="132">
        <v>67</v>
      </c>
      <c r="B141" s="195" t="s">
        <v>271</v>
      </c>
      <c r="C141" s="134" t="s">
        <v>149</v>
      </c>
      <c r="D141" s="228" t="s">
        <v>64</v>
      </c>
      <c r="E141" s="136">
        <v>2</v>
      </c>
      <c r="F141" s="137"/>
      <c r="G141" s="137">
        <v>2</v>
      </c>
      <c r="H141" s="138"/>
      <c r="I141" s="136"/>
      <c r="J141" s="137"/>
      <c r="K141" s="137"/>
      <c r="L141" s="138"/>
      <c r="M141" s="134">
        <f>U141/25</f>
        <v>4</v>
      </c>
      <c r="N141" s="228"/>
      <c r="O141" s="134" t="s">
        <v>55</v>
      </c>
      <c r="P141" s="228"/>
      <c r="Q141" s="314">
        <f t="shared" si="28"/>
        <v>28</v>
      </c>
      <c r="R141" s="315">
        <f t="shared" si="29"/>
        <v>28</v>
      </c>
      <c r="S141" s="306">
        <f t="shared" si="30"/>
        <v>56</v>
      </c>
      <c r="T141" s="187">
        <v>44</v>
      </c>
      <c r="U141" s="306">
        <f>S141+T141</f>
        <v>100</v>
      </c>
    </row>
    <row r="142" spans="1:21" ht="15.75" thickBot="1">
      <c r="A142" s="140">
        <v>68</v>
      </c>
      <c r="B142" s="316" t="s">
        <v>271</v>
      </c>
      <c r="C142" s="147" t="s">
        <v>150</v>
      </c>
      <c r="D142" s="231" t="s">
        <v>64</v>
      </c>
      <c r="E142" s="144"/>
      <c r="F142" s="145"/>
      <c r="G142" s="145"/>
      <c r="H142" s="146"/>
      <c r="I142" s="144">
        <v>2</v>
      </c>
      <c r="J142" s="145"/>
      <c r="K142" s="145">
        <v>2</v>
      </c>
      <c r="L142" s="146"/>
      <c r="M142" s="147"/>
      <c r="N142" s="231">
        <f>U142/25</f>
        <v>4</v>
      </c>
      <c r="O142" s="147"/>
      <c r="P142" s="231" t="s">
        <v>53</v>
      </c>
      <c r="Q142" s="317">
        <f t="shared" si="28"/>
        <v>28</v>
      </c>
      <c r="R142" s="309">
        <f t="shared" si="29"/>
        <v>28</v>
      </c>
      <c r="S142" s="318">
        <f t="shared" si="30"/>
        <v>56</v>
      </c>
      <c r="T142" s="319">
        <v>44</v>
      </c>
      <c r="U142" s="310">
        <f t="shared" si="31"/>
        <v>100</v>
      </c>
    </row>
    <row r="143" ht="7.5" customHeight="1"/>
    <row r="144" spans="2:21" ht="15">
      <c r="B144" s="206" t="s">
        <v>151</v>
      </c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8"/>
      <c r="R144" s="208"/>
      <c r="S144" s="206" t="s">
        <v>186</v>
      </c>
      <c r="T144" s="208"/>
      <c r="U144" s="222"/>
    </row>
    <row r="145" spans="2:21" ht="15">
      <c r="B145" s="223" t="s">
        <v>187</v>
      </c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8"/>
      <c r="R145" s="208"/>
      <c r="S145" s="223" t="s">
        <v>188</v>
      </c>
      <c r="T145" s="208"/>
      <c r="U145" s="222"/>
    </row>
    <row r="147" spans="1:21" ht="82.5" customHeight="1">
      <c r="A147" s="224" t="s">
        <v>215</v>
      </c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U147" s="225" t="s">
        <v>153</v>
      </c>
    </row>
    <row r="148" spans="1:21" ht="15.75">
      <c r="A148" s="92" t="s">
        <v>154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1:21" ht="15.75">
      <c r="A149" s="93" t="s">
        <v>155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</row>
    <row r="150" ht="15.75" thickBot="1"/>
    <row r="151" spans="1:21" ht="15.75" thickBot="1">
      <c r="A151" s="267" t="s">
        <v>272</v>
      </c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5"/>
    </row>
    <row r="152" spans="1:21" ht="15.75" thickBot="1">
      <c r="A152" s="368" t="s">
        <v>273</v>
      </c>
      <c r="B152" s="369"/>
      <c r="C152" s="33">
        <f>Q24+Q55+Q81+Q107</f>
        <v>1470</v>
      </c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73"/>
    </row>
    <row r="153" spans="1:21" ht="15.75" thickBot="1">
      <c r="A153" s="368" t="s">
        <v>274</v>
      </c>
      <c r="B153" s="369"/>
      <c r="C153" s="33">
        <f>R24+R55+R81+R107</f>
        <v>1794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73"/>
    </row>
    <row r="154" spans="1:21" ht="15.75" thickBot="1">
      <c r="A154" s="368" t="s">
        <v>275</v>
      </c>
      <c r="B154" s="369"/>
      <c r="C154" s="33">
        <f>S24+S55+S81+S107</f>
        <v>3264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73"/>
    </row>
    <row r="155" spans="1:21" ht="15.75" thickBot="1">
      <c r="A155" s="74" t="s">
        <v>276</v>
      </c>
      <c r="B155" s="75"/>
      <c r="C155" s="76"/>
      <c r="D155" s="77">
        <f>C154</f>
        <v>3264</v>
      </c>
      <c r="E155" s="33"/>
      <c r="F155" s="18" t="s">
        <v>69</v>
      </c>
      <c r="G155" s="33">
        <f>C154</f>
        <v>3264</v>
      </c>
      <c r="H155" s="33"/>
      <c r="I155" s="18"/>
      <c r="J155" s="18" t="s">
        <v>70</v>
      </c>
      <c r="K155" s="33">
        <v>100</v>
      </c>
      <c r="L155" s="33"/>
      <c r="M155" s="18"/>
      <c r="N155" s="18"/>
      <c r="O155" s="19"/>
      <c r="P155" s="44">
        <f>C154/C154*100</f>
        <v>100</v>
      </c>
      <c r="Q155" s="45"/>
      <c r="R155" s="45"/>
      <c r="S155" s="45"/>
      <c r="T155" s="45"/>
      <c r="U155" s="46"/>
    </row>
    <row r="156" spans="1:21" ht="15.75" thickBot="1">
      <c r="A156" s="74" t="s">
        <v>277</v>
      </c>
      <c r="B156" s="75"/>
      <c r="C156" s="76"/>
      <c r="D156" s="77">
        <f>C153</f>
        <v>1794</v>
      </c>
      <c r="E156" s="33"/>
      <c r="F156" s="18" t="s">
        <v>69</v>
      </c>
      <c r="G156" s="33">
        <f>C154</f>
        <v>3264</v>
      </c>
      <c r="H156" s="33"/>
      <c r="I156" s="18"/>
      <c r="J156" s="18" t="s">
        <v>70</v>
      </c>
      <c r="K156" s="33">
        <v>100</v>
      </c>
      <c r="L156" s="33"/>
      <c r="M156" s="18"/>
      <c r="N156" s="18"/>
      <c r="O156" s="19"/>
      <c r="P156" s="44">
        <f>C153/C154*100</f>
        <v>54.96323529411765</v>
      </c>
      <c r="Q156" s="45"/>
      <c r="R156" s="45"/>
      <c r="S156" s="45"/>
      <c r="T156" s="45"/>
      <c r="U156" s="46"/>
    </row>
    <row r="157" spans="1:21" ht="15.75" thickBot="1">
      <c r="A157" s="74" t="s">
        <v>288</v>
      </c>
      <c r="B157" s="75"/>
      <c r="C157" s="76"/>
      <c r="D157" s="77">
        <f>C152</f>
        <v>1470</v>
      </c>
      <c r="E157" s="33"/>
      <c r="F157" s="18" t="s">
        <v>69</v>
      </c>
      <c r="G157" s="33">
        <f>C153</f>
        <v>1794</v>
      </c>
      <c r="H157" s="33"/>
      <c r="I157" s="18"/>
      <c r="J157" s="18" t="s">
        <v>70</v>
      </c>
      <c r="K157" s="33">
        <v>100</v>
      </c>
      <c r="L157" s="33"/>
      <c r="M157" s="18"/>
      <c r="N157" s="18"/>
      <c r="O157" s="19"/>
      <c r="P157" s="44">
        <f>C152/C153*100</f>
        <v>81.93979933110369</v>
      </c>
      <c r="Q157" s="45"/>
      <c r="R157" s="45"/>
      <c r="S157" s="45"/>
      <c r="T157" s="45"/>
      <c r="U157" s="46"/>
    </row>
    <row r="158" spans="1:21" ht="15.75" thickBot="1">
      <c r="A158" s="267" t="s">
        <v>278</v>
      </c>
      <c r="B158" s="54"/>
      <c r="C158" s="54"/>
      <c r="D158" s="54"/>
      <c r="E158" s="54"/>
      <c r="F158" s="54"/>
      <c r="G158" s="54"/>
      <c r="H158" s="54"/>
      <c r="I158" s="54"/>
      <c r="J158" s="54"/>
      <c r="K158" s="55"/>
      <c r="L158" s="267" t="s">
        <v>290</v>
      </c>
      <c r="M158" s="54"/>
      <c r="N158" s="54"/>
      <c r="O158" s="55"/>
      <c r="P158" s="267" t="s">
        <v>289</v>
      </c>
      <c r="Q158" s="54"/>
      <c r="R158" s="54"/>
      <c r="S158" s="54"/>
      <c r="T158" s="54"/>
      <c r="U158" s="55"/>
    </row>
    <row r="159" spans="1:21" ht="15">
      <c r="A159" s="30" t="s">
        <v>279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2"/>
      <c r="L159" s="34">
        <f>SUMIF(PLANURI!D8:D106,"F",PLANURI!S8:S106)</f>
        <v>602</v>
      </c>
      <c r="M159" s="35"/>
      <c r="N159" s="35"/>
      <c r="O159" s="36"/>
      <c r="P159" s="50">
        <f>L159/C154*100</f>
        <v>18.443627450980394</v>
      </c>
      <c r="Q159" s="51"/>
      <c r="R159" s="51"/>
      <c r="S159" s="51"/>
      <c r="T159" s="51"/>
      <c r="U159" s="52"/>
    </row>
    <row r="160" spans="1:21" ht="15">
      <c r="A160" s="78" t="s">
        <v>280</v>
      </c>
      <c r="B160" s="79"/>
      <c r="C160" s="79"/>
      <c r="D160" s="79"/>
      <c r="E160" s="79"/>
      <c r="F160" s="79"/>
      <c r="G160" s="79"/>
      <c r="H160" s="79"/>
      <c r="I160" s="79"/>
      <c r="J160" s="79"/>
      <c r="K160" s="80"/>
      <c r="L160" s="37">
        <f>SUMIF(PLANURI!D8:D106,"D",PLANURI!S8:S106)</f>
        <v>1238</v>
      </c>
      <c r="M160" s="38"/>
      <c r="N160" s="38"/>
      <c r="O160" s="39"/>
      <c r="P160" s="81">
        <f>L160/C154*100</f>
        <v>37.92892156862745</v>
      </c>
      <c r="Q160" s="82"/>
      <c r="R160" s="82"/>
      <c r="S160" s="82"/>
      <c r="T160" s="82"/>
      <c r="U160" s="83"/>
    </row>
    <row r="161" spans="1:21" ht="15">
      <c r="A161" s="78" t="s">
        <v>281</v>
      </c>
      <c r="B161" s="79"/>
      <c r="C161" s="79"/>
      <c r="D161" s="79"/>
      <c r="E161" s="79"/>
      <c r="F161" s="79"/>
      <c r="G161" s="79"/>
      <c r="H161" s="79"/>
      <c r="I161" s="79"/>
      <c r="J161" s="79"/>
      <c r="K161" s="80"/>
      <c r="L161" s="37">
        <f>SUMIF(PLANURI!D8:D106,"S",PLANURI!S8:S106)</f>
        <v>1158</v>
      </c>
      <c r="M161" s="38"/>
      <c r="N161" s="38"/>
      <c r="O161" s="39"/>
      <c r="P161" s="81">
        <f>L161/C154*100</f>
        <v>35.47794117647059</v>
      </c>
      <c r="Q161" s="82"/>
      <c r="R161" s="82"/>
      <c r="S161" s="82"/>
      <c r="T161" s="82"/>
      <c r="U161" s="83"/>
    </row>
    <row r="162" spans="1:21" ht="15">
      <c r="A162" s="86" t="s">
        <v>282</v>
      </c>
      <c r="B162" s="87"/>
      <c r="C162" s="79" t="s">
        <v>283</v>
      </c>
      <c r="D162" s="79"/>
      <c r="E162" s="79"/>
      <c r="F162" s="79"/>
      <c r="G162" s="79"/>
      <c r="H162" s="79"/>
      <c r="I162" s="79"/>
      <c r="J162" s="79"/>
      <c r="K162" s="80"/>
      <c r="L162" s="40">
        <f>SUMIF(PLANURI!D8:D106,"X",PLANURI!S8:S106)</f>
        <v>266</v>
      </c>
      <c r="M162" s="41"/>
      <c r="N162" s="38">
        <f>S15+S23+S44+S53</f>
        <v>84</v>
      </c>
      <c r="O162" s="39"/>
      <c r="P162" s="59">
        <f>L162/C154*100</f>
        <v>8.14950980392157</v>
      </c>
      <c r="Q162" s="60"/>
      <c r="R162" s="60"/>
      <c r="S162" s="60"/>
      <c r="T162" s="60"/>
      <c r="U162" s="61"/>
    </row>
    <row r="163" spans="1:21" ht="15.75" thickBot="1">
      <c r="A163" s="88"/>
      <c r="B163" s="89"/>
      <c r="C163" s="84" t="s">
        <v>284</v>
      </c>
      <c r="D163" s="84"/>
      <c r="E163" s="84"/>
      <c r="F163" s="84"/>
      <c r="G163" s="84"/>
      <c r="H163" s="84"/>
      <c r="I163" s="84"/>
      <c r="J163" s="84"/>
      <c r="K163" s="85"/>
      <c r="L163" s="42"/>
      <c r="M163" s="43"/>
      <c r="N163" s="48">
        <f>S14+S22+S42+S43+S51</f>
        <v>154</v>
      </c>
      <c r="O163" s="49"/>
      <c r="P163" s="62"/>
      <c r="Q163" s="63"/>
      <c r="R163" s="63"/>
      <c r="S163" s="63"/>
      <c r="T163" s="63"/>
      <c r="U163" s="64"/>
    </row>
    <row r="164" spans="1:21" ht="15.75" thickBot="1">
      <c r="A164" s="53" t="s">
        <v>71</v>
      </c>
      <c r="B164" s="54"/>
      <c r="C164" s="54"/>
      <c r="D164" s="54"/>
      <c r="E164" s="54"/>
      <c r="F164" s="54"/>
      <c r="G164" s="54"/>
      <c r="H164" s="54"/>
      <c r="I164" s="54"/>
      <c r="J164" s="54"/>
      <c r="K164" s="55"/>
      <c r="L164" s="53">
        <f>L159+L160+L161+L162</f>
        <v>3264</v>
      </c>
      <c r="M164" s="54"/>
      <c r="N164" s="54"/>
      <c r="O164" s="55"/>
      <c r="P164" s="65">
        <f>P159+P160+P161+P162</f>
        <v>100</v>
      </c>
      <c r="Q164" s="45"/>
      <c r="R164" s="45"/>
      <c r="S164" s="45"/>
      <c r="T164" s="45"/>
      <c r="U164" s="46"/>
    </row>
    <row r="165" spans="1:21" ht="15">
      <c r="A165" s="372" t="s">
        <v>285</v>
      </c>
      <c r="B165" s="373"/>
      <c r="C165" s="373"/>
      <c r="D165" s="373"/>
      <c r="E165" s="373"/>
      <c r="F165" s="373"/>
      <c r="G165" s="373"/>
      <c r="H165" s="373"/>
      <c r="I165" s="373"/>
      <c r="J165" s="373"/>
      <c r="K165" s="374"/>
      <c r="L165" s="34">
        <f>C154-L166</f>
        <v>2830</v>
      </c>
      <c r="M165" s="35"/>
      <c r="N165" s="35"/>
      <c r="O165" s="36"/>
      <c r="P165" s="56">
        <f>L165/C154*100</f>
        <v>86.70343137254902</v>
      </c>
      <c r="Q165" s="57"/>
      <c r="R165" s="57"/>
      <c r="S165" s="57"/>
      <c r="T165" s="57"/>
      <c r="U165" s="58"/>
    </row>
    <row r="166" spans="1:21" ht="15">
      <c r="A166" s="375" t="s">
        <v>286</v>
      </c>
      <c r="B166" s="376"/>
      <c r="C166" s="376"/>
      <c r="D166" s="376"/>
      <c r="E166" s="376"/>
      <c r="F166" s="376"/>
      <c r="G166" s="376"/>
      <c r="H166" s="376"/>
      <c r="I166" s="376"/>
      <c r="J166" s="376"/>
      <c r="K166" s="377"/>
      <c r="L166" s="37">
        <f>SUMIF(PLANURI!B8:B106,"*OP*",PLANURI!S8:S106)</f>
        <v>434</v>
      </c>
      <c r="M166" s="38"/>
      <c r="N166" s="38"/>
      <c r="O166" s="39"/>
      <c r="P166" s="66">
        <f>L166/C154*100</f>
        <v>13.29656862745098</v>
      </c>
      <c r="Q166" s="67"/>
      <c r="R166" s="67"/>
      <c r="S166" s="67"/>
      <c r="T166" s="67"/>
      <c r="U166" s="68"/>
    </row>
    <row r="167" spans="1:21" ht="15.75" thickBot="1">
      <c r="A167" s="378" t="s">
        <v>286</v>
      </c>
      <c r="B167" s="379"/>
      <c r="C167" s="379"/>
      <c r="D167" s="379"/>
      <c r="E167" s="379"/>
      <c r="F167" s="379"/>
      <c r="G167" s="379"/>
      <c r="H167" s="379"/>
      <c r="I167" s="379"/>
      <c r="J167" s="379"/>
      <c r="K167" s="380"/>
      <c r="L167" s="47">
        <f>SUM(PLANURI!S136:PLANURI!S142)</f>
        <v>336</v>
      </c>
      <c r="M167" s="48"/>
      <c r="N167" s="48"/>
      <c r="O167" s="49"/>
      <c r="P167" s="69">
        <f>L167/C154*100</f>
        <v>10.294117647058822</v>
      </c>
      <c r="Q167" s="70"/>
      <c r="R167" s="70"/>
      <c r="S167" s="70"/>
      <c r="T167" s="70"/>
      <c r="U167" s="71"/>
    </row>
    <row r="168" spans="1:20" ht="15">
      <c r="A168" s="29"/>
      <c r="B168" s="370" t="s">
        <v>287</v>
      </c>
      <c r="C168" s="371"/>
      <c r="D168" s="371"/>
      <c r="E168" s="371"/>
      <c r="F168" s="371"/>
      <c r="G168" s="371"/>
      <c r="H168" s="371"/>
      <c r="I168" s="371"/>
      <c r="J168" s="371"/>
      <c r="K168" s="371"/>
      <c r="L168" s="371"/>
      <c r="M168" s="371"/>
      <c r="N168" s="371"/>
      <c r="O168" s="371"/>
      <c r="P168" s="371"/>
      <c r="Q168" s="371"/>
      <c r="R168" s="371"/>
      <c r="S168" s="371"/>
      <c r="T168" s="371"/>
    </row>
    <row r="169" spans="1:20" ht="15">
      <c r="A169" s="29"/>
      <c r="B169" s="20" t="s">
        <v>152</v>
      </c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</row>
    <row r="170" spans="1:21" ht="15">
      <c r="A170" s="381" t="s">
        <v>291</v>
      </c>
      <c r="B170" s="381"/>
      <c r="C170" s="381"/>
      <c r="D170" s="381"/>
      <c r="E170" s="381"/>
      <c r="F170" s="381"/>
      <c r="G170" s="381"/>
      <c r="H170" s="381"/>
      <c r="I170" s="381"/>
      <c r="J170" s="381"/>
      <c r="K170" s="381"/>
      <c r="L170" s="381"/>
      <c r="M170" s="381"/>
      <c r="N170" s="381"/>
      <c r="O170" s="381"/>
      <c r="P170" s="381"/>
      <c r="Q170" s="381"/>
      <c r="R170" s="381"/>
      <c r="S170" s="381"/>
      <c r="T170" s="382"/>
      <c r="U170" s="383"/>
    </row>
    <row r="171" spans="1:21" ht="15">
      <c r="A171" s="385"/>
      <c r="B171" s="386" t="s">
        <v>292</v>
      </c>
      <c r="C171" s="387"/>
      <c r="D171" s="387"/>
      <c r="E171" s="387"/>
      <c r="F171" s="387"/>
      <c r="G171" s="387"/>
      <c r="H171" s="387"/>
      <c r="I171" s="387"/>
      <c r="J171" s="387"/>
      <c r="K171" s="387"/>
      <c r="L171" s="387"/>
      <c r="M171" s="387"/>
      <c r="N171" s="387"/>
      <c r="O171" s="387"/>
      <c r="P171" s="387"/>
      <c r="Q171" s="387"/>
      <c r="R171" s="387"/>
      <c r="S171" s="387"/>
      <c r="T171" s="384"/>
      <c r="U171" s="383"/>
    </row>
    <row r="172" spans="1:21" ht="17.25">
      <c r="A172" s="385"/>
      <c r="B172" s="388" t="s">
        <v>293</v>
      </c>
      <c r="C172" s="385"/>
      <c r="D172" s="385"/>
      <c r="E172" s="385"/>
      <c r="F172" s="385"/>
      <c r="G172" s="385"/>
      <c r="H172" s="385"/>
      <c r="I172" s="385"/>
      <c r="J172" s="385"/>
      <c r="K172" s="385"/>
      <c r="L172" s="385"/>
      <c r="M172" s="385"/>
      <c r="N172" s="385"/>
      <c r="O172" s="385"/>
      <c r="P172" s="385"/>
      <c r="Q172" s="385"/>
      <c r="R172" s="385"/>
      <c r="S172" s="385"/>
      <c r="T172" s="382"/>
      <c r="U172" s="383"/>
    </row>
    <row r="173" spans="17:20" ht="15">
      <c r="Q173" s="1"/>
      <c r="R173" s="1"/>
      <c r="S173" s="1"/>
      <c r="T173" s="1"/>
    </row>
    <row r="174" spans="2:21" ht="15">
      <c r="B174" s="206" t="s">
        <v>151</v>
      </c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8"/>
      <c r="R174" s="208"/>
      <c r="S174" s="206" t="s">
        <v>186</v>
      </c>
      <c r="T174" s="208"/>
      <c r="U174" s="222"/>
    </row>
    <row r="175" spans="2:21" ht="15">
      <c r="B175" s="223" t="s">
        <v>187</v>
      </c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8"/>
      <c r="R175" s="208"/>
      <c r="S175" s="223" t="s">
        <v>188</v>
      </c>
      <c r="T175" s="208"/>
      <c r="U175" s="222"/>
    </row>
  </sheetData>
  <sheetProtection/>
  <mergeCells count="215">
    <mergeCell ref="M122:Q122"/>
    <mergeCell ref="R122:U122"/>
    <mergeCell ref="A132:U132"/>
    <mergeCell ref="T133:T135"/>
    <mergeCell ref="I133:L134"/>
    <mergeCell ref="M133:N134"/>
    <mergeCell ref="O133:P134"/>
    <mergeCell ref="U133:U135"/>
    <mergeCell ref="E133:H134"/>
    <mergeCell ref="Q133:S134"/>
    <mergeCell ref="A154:B154"/>
    <mergeCell ref="A153:B153"/>
    <mergeCell ref="A152:B152"/>
    <mergeCell ref="A165:K165"/>
    <mergeCell ref="D130:O130"/>
    <mergeCell ref="A2:U2"/>
    <mergeCell ref="A3:U3"/>
    <mergeCell ref="U5:U7"/>
    <mergeCell ref="I5:L6"/>
    <mergeCell ref="A5:A7"/>
    <mergeCell ref="M5:N6"/>
    <mergeCell ref="D129:O129"/>
    <mergeCell ref="M125:Q125"/>
    <mergeCell ref="A117:U117"/>
    <mergeCell ref="A120:A121"/>
    <mergeCell ref="C120:C121"/>
    <mergeCell ref="D124:O124"/>
    <mergeCell ref="P124:U124"/>
    <mergeCell ref="P129:U129"/>
    <mergeCell ref="T5:T7"/>
    <mergeCell ref="Q5:S6"/>
    <mergeCell ref="C5:C7"/>
    <mergeCell ref="D5:D7"/>
    <mergeCell ref="E5:H6"/>
    <mergeCell ref="B5:B6"/>
    <mergeCell ref="O5:P6"/>
    <mergeCell ref="L81:L82"/>
    <mergeCell ref="O81:P82"/>
    <mergeCell ref="M82:N82"/>
    <mergeCell ref="P130:U130"/>
    <mergeCell ref="A119:U119"/>
    <mergeCell ref="D127:O127"/>
    <mergeCell ref="P127:U127"/>
    <mergeCell ref="D128:O128"/>
    <mergeCell ref="P128:U128"/>
    <mergeCell ref="D123:L123"/>
    <mergeCell ref="A107:D108"/>
    <mergeCell ref="E107:E108"/>
    <mergeCell ref="F107:F108"/>
    <mergeCell ref="I81:I82"/>
    <mergeCell ref="J81:J82"/>
    <mergeCell ref="K81:K82"/>
    <mergeCell ref="G107:G108"/>
    <mergeCell ref="H107:H108"/>
    <mergeCell ref="R125:U125"/>
    <mergeCell ref="D122:L122"/>
    <mergeCell ref="D126:O126"/>
    <mergeCell ref="P126:U126"/>
    <mergeCell ref="R123:U123"/>
    <mergeCell ref="D125:L125"/>
    <mergeCell ref="M123:Q123"/>
    <mergeCell ref="B120:B121"/>
    <mergeCell ref="D120:U121"/>
    <mergeCell ref="A115:O115"/>
    <mergeCell ref="A116:U116"/>
    <mergeCell ref="Q107:Q108"/>
    <mergeCell ref="R107:R108"/>
    <mergeCell ref="S107:S108"/>
    <mergeCell ref="T107:T108"/>
    <mergeCell ref="U107:U108"/>
    <mergeCell ref="I107:I108"/>
    <mergeCell ref="J107:J108"/>
    <mergeCell ref="K107:K108"/>
    <mergeCell ref="L107:L108"/>
    <mergeCell ref="O107:P108"/>
    <mergeCell ref="M108:N108"/>
    <mergeCell ref="A81:D82"/>
    <mergeCell ref="E81:E82"/>
    <mergeCell ref="F81:F82"/>
    <mergeCell ref="G81:G82"/>
    <mergeCell ref="H81:H82"/>
    <mergeCell ref="T81:T82"/>
    <mergeCell ref="U81:U82"/>
    <mergeCell ref="A59:O59"/>
    <mergeCell ref="A60:U60"/>
    <mergeCell ref="A61:U61"/>
    <mergeCell ref="A63:A65"/>
    <mergeCell ref="B63:B64"/>
    <mergeCell ref="C63:C65"/>
    <mergeCell ref="D63:D65"/>
    <mergeCell ref="E63:H64"/>
    <mergeCell ref="I63:L64"/>
    <mergeCell ref="M63:N64"/>
    <mergeCell ref="O55:P56"/>
    <mergeCell ref="M56:N56"/>
    <mergeCell ref="K55:K56"/>
    <mergeCell ref="L55:L56"/>
    <mergeCell ref="A55:D56"/>
    <mergeCell ref="E55:E56"/>
    <mergeCell ref="F55:F56"/>
    <mergeCell ref="G55:G56"/>
    <mergeCell ref="H55:H56"/>
    <mergeCell ref="B34:B35"/>
    <mergeCell ref="C34:C36"/>
    <mergeCell ref="D34:D36"/>
    <mergeCell ref="T91:T93"/>
    <mergeCell ref="U91:U93"/>
    <mergeCell ref="E34:H35"/>
    <mergeCell ref="I34:L35"/>
    <mergeCell ref="M34:N35"/>
    <mergeCell ref="O34:P35"/>
    <mergeCell ref="A89:U89"/>
    <mergeCell ref="A91:A93"/>
    <mergeCell ref="B91:B92"/>
    <mergeCell ref="C91:C93"/>
    <mergeCell ref="R81:R82"/>
    <mergeCell ref="S81:S82"/>
    <mergeCell ref="I55:I56"/>
    <mergeCell ref="J55:J56"/>
    <mergeCell ref="I91:L92"/>
    <mergeCell ref="M91:N92"/>
    <mergeCell ref="O91:P92"/>
    <mergeCell ref="Q91:S92"/>
    <mergeCell ref="O63:P64"/>
    <mergeCell ref="Q63:S64"/>
    <mergeCell ref="Q55:Q56"/>
    <mergeCell ref="R55:R56"/>
    <mergeCell ref="S55:S56"/>
    <mergeCell ref="T55:T56"/>
    <mergeCell ref="A87:O87"/>
    <mergeCell ref="A88:U88"/>
    <mergeCell ref="U55:U56"/>
    <mergeCell ref="T63:T65"/>
    <mergeCell ref="U63:U65"/>
    <mergeCell ref="Q81:Q82"/>
    <mergeCell ref="A1:O1"/>
    <mergeCell ref="A30:O30"/>
    <mergeCell ref="F24:F25"/>
    <mergeCell ref="G24:G25"/>
    <mergeCell ref="U34:U36"/>
    <mergeCell ref="A32:U32"/>
    <mergeCell ref="Q34:S35"/>
    <mergeCell ref="T34:T36"/>
    <mergeCell ref="H24:H25"/>
    <mergeCell ref="T24:T25"/>
    <mergeCell ref="U24:U25"/>
    <mergeCell ref="M25:N25"/>
    <mergeCell ref="O24:P25"/>
    <mergeCell ref="A166:K166"/>
    <mergeCell ref="A167:K167"/>
    <mergeCell ref="B168:T168"/>
    <mergeCell ref="Q24:Q25"/>
    <mergeCell ref="R24:R25"/>
    <mergeCell ref="S24:S25"/>
    <mergeCell ref="E24:E25"/>
    <mergeCell ref="K24:K25"/>
    <mergeCell ref="L24:L25"/>
    <mergeCell ref="I24:I25"/>
    <mergeCell ref="J24:J25"/>
    <mergeCell ref="A170:S170"/>
    <mergeCell ref="A164:K164"/>
    <mergeCell ref="N162:O162"/>
    <mergeCell ref="N163:O163"/>
    <mergeCell ref="A162:B163"/>
    <mergeCell ref="C162:K162"/>
    <mergeCell ref="A24:D25"/>
    <mergeCell ref="D91:D93"/>
    <mergeCell ref="E91:H92"/>
    <mergeCell ref="A31:U31"/>
    <mergeCell ref="A34:A36"/>
    <mergeCell ref="P160:U160"/>
    <mergeCell ref="P161:U161"/>
    <mergeCell ref="A157:C157"/>
    <mergeCell ref="A158:K158"/>
    <mergeCell ref="L158:O158"/>
    <mergeCell ref="P158:U158"/>
    <mergeCell ref="A160:K160"/>
    <mergeCell ref="A151:U151"/>
    <mergeCell ref="G156:H156"/>
    <mergeCell ref="A155:C155"/>
    <mergeCell ref="A156:C156"/>
    <mergeCell ref="D155:E155"/>
    <mergeCell ref="D156:E156"/>
    <mergeCell ref="P155:U155"/>
    <mergeCell ref="P156:U156"/>
    <mergeCell ref="G155:H155"/>
    <mergeCell ref="P164:U164"/>
    <mergeCell ref="L165:O165"/>
    <mergeCell ref="P166:U166"/>
    <mergeCell ref="P167:U167"/>
    <mergeCell ref="A147:O147"/>
    <mergeCell ref="A148:U148"/>
    <mergeCell ref="A149:U149"/>
    <mergeCell ref="C152:U152"/>
    <mergeCell ref="C153:U153"/>
    <mergeCell ref="C154:U154"/>
    <mergeCell ref="P157:U157"/>
    <mergeCell ref="K155:L155"/>
    <mergeCell ref="K156:L156"/>
    <mergeCell ref="K157:L157"/>
    <mergeCell ref="L166:O166"/>
    <mergeCell ref="L167:O167"/>
    <mergeCell ref="P159:U159"/>
    <mergeCell ref="L164:O164"/>
    <mergeCell ref="P165:U165"/>
    <mergeCell ref="P162:U163"/>
    <mergeCell ref="A159:K159"/>
    <mergeCell ref="G157:H157"/>
    <mergeCell ref="L159:O159"/>
    <mergeCell ref="L160:O160"/>
    <mergeCell ref="L161:O161"/>
    <mergeCell ref="L162:M163"/>
    <mergeCell ref="D157:E157"/>
    <mergeCell ref="A161:K161"/>
    <mergeCell ref="C163:K163"/>
  </mergeCells>
  <printOptions horizontalCentered="1"/>
  <pageMargins left="0.4330708661417323" right="0.4330708661417323" top="0.5118110236220472" bottom="0.5118110236220472" header="0.31496062992125984" footer="0.31496062992125984"/>
  <pageSetup horizontalDpi="600" verticalDpi="600" orientation="landscape" paperSize="9" scale="97" r:id="rId1"/>
  <headerFooter>
    <oddFooter>&amp;C&amp;"Times New Roman,Obișnuit"&amp;12Pag. &amp;P+1/ 7</oddFooter>
  </headerFooter>
  <rowBreaks count="1" manualBreakCount="1">
    <brk id="114" max="20" man="1"/>
  </rowBreaks>
  <ignoredErrors>
    <ignoredError sqref="M55 M81 M10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SheetLayoutView="100" zoomScalePageLayoutView="0" workbookViewId="0" topLeftCell="A1">
      <selection activeCell="H15" sqref="H15"/>
    </sheetView>
  </sheetViews>
  <sheetFormatPr defaultColWidth="9.140625" defaultRowHeight="15"/>
  <cols>
    <col min="3" max="3" width="10.421875" style="0" customWidth="1"/>
  </cols>
  <sheetData>
    <row r="1" spans="4:14" ht="15.75">
      <c r="D1" s="91" t="s">
        <v>66</v>
      </c>
      <c r="E1" s="91"/>
      <c r="F1" s="91"/>
      <c r="G1" s="91"/>
      <c r="H1" s="91"/>
      <c r="I1" s="91"/>
      <c r="J1" s="90" t="s">
        <v>36</v>
      </c>
      <c r="K1" s="90"/>
      <c r="L1" s="90"/>
      <c r="M1" s="90"/>
      <c r="N1" s="5"/>
    </row>
    <row r="2" spans="1:14" ht="15">
      <c r="A2" t="s">
        <v>67</v>
      </c>
      <c r="D2" s="13">
        <f>PLANURI!S24+PLANURI!S55+PLANURI!S81+PLANURI!S107-10</f>
        <v>3254</v>
      </c>
      <c r="E2" t="s">
        <v>32</v>
      </c>
      <c r="F2" s="13">
        <f>PLANURI!Q24+PLANURI!Q55+PLANURI!Q81+PLANURI!Q107</f>
        <v>1470</v>
      </c>
      <c r="G2" t="s">
        <v>33</v>
      </c>
      <c r="H2" s="13">
        <f>PLANURI!R24+PLANURI!R55+PLANURI!R81+PLANURI!R107-10</f>
        <v>1784</v>
      </c>
      <c r="I2" t="s">
        <v>34</v>
      </c>
      <c r="J2" s="5"/>
      <c r="K2" s="6"/>
      <c r="L2" s="6"/>
      <c r="M2" s="5"/>
      <c r="N2" s="5"/>
    </row>
    <row r="3" spans="1:14" ht="15">
      <c r="A3" t="s">
        <v>35</v>
      </c>
      <c r="D3" s="14">
        <f>F2/H2*100</f>
        <v>82.39910313901345</v>
      </c>
      <c r="E3" s="5" t="s">
        <v>68</v>
      </c>
      <c r="F3" s="5"/>
      <c r="G3" s="5"/>
      <c r="H3" s="5"/>
      <c r="J3" s="6" t="s">
        <v>37</v>
      </c>
      <c r="K3" s="6"/>
      <c r="L3" s="6"/>
      <c r="M3" s="5"/>
      <c r="N3" s="5"/>
    </row>
    <row r="4" spans="1:14" ht="15">
      <c r="A4" t="s">
        <v>15</v>
      </c>
      <c r="D4" s="13">
        <f>SUMIF(PLANURI!D8:D106,"F",PLANURI!S8:S106)</f>
        <v>602</v>
      </c>
      <c r="E4" t="s">
        <v>13</v>
      </c>
      <c r="F4" s="15">
        <f>D4*100/H4</f>
        <v>18.500307314074984</v>
      </c>
      <c r="G4" s="3" t="s">
        <v>14</v>
      </c>
      <c r="H4" s="13">
        <f>D2</f>
        <v>3254</v>
      </c>
      <c r="J4" s="7">
        <v>0.17</v>
      </c>
      <c r="K4" s="6" t="s">
        <v>19</v>
      </c>
      <c r="L4" s="6"/>
      <c r="M4" s="5"/>
      <c r="N4" s="5"/>
    </row>
    <row r="5" spans="1:14" ht="15">
      <c r="A5" t="s">
        <v>16</v>
      </c>
      <c r="D5" s="13">
        <f>SUMIF(PLANURI!D8:D106,"D",PLANURI!S8:S106)</f>
        <v>1238</v>
      </c>
      <c r="E5" t="s">
        <v>13</v>
      </c>
      <c r="F5" s="15">
        <f>D5*100/H5</f>
        <v>38.04548248309773</v>
      </c>
      <c r="G5" s="3" t="s">
        <v>14</v>
      </c>
      <c r="H5" s="13">
        <f>D2</f>
        <v>3254</v>
      </c>
      <c r="J5" s="7">
        <v>0.38</v>
      </c>
      <c r="K5" s="6" t="s">
        <v>19</v>
      </c>
      <c r="L5" s="6"/>
      <c r="M5" s="5"/>
      <c r="N5" s="5"/>
    </row>
    <row r="6" spans="1:14" ht="15">
      <c r="A6" t="s">
        <v>17</v>
      </c>
      <c r="D6" s="13">
        <f>SUMIF(PLANURI!D8:D106,"S",PLANURI!S8:S106)-10</f>
        <v>1148</v>
      </c>
      <c r="E6" t="s">
        <v>13</v>
      </c>
      <c r="F6" s="15">
        <f>D6*100/H6</f>
        <v>35.279655808236015</v>
      </c>
      <c r="G6" s="3" t="s">
        <v>14</v>
      </c>
      <c r="H6" s="13">
        <f>D2</f>
        <v>3254</v>
      </c>
      <c r="J6" s="7">
        <v>0.25</v>
      </c>
      <c r="K6" s="6" t="s">
        <v>19</v>
      </c>
      <c r="L6" s="6"/>
      <c r="M6" s="5"/>
      <c r="N6" s="5"/>
    </row>
    <row r="7" spans="1:14" ht="15">
      <c r="A7" t="s">
        <v>18</v>
      </c>
      <c r="D7" s="13">
        <f>SUMIF(PLANURI!D8:D106,"X",PLANURI!S8:S106)</f>
        <v>266</v>
      </c>
      <c r="E7" t="s">
        <v>13</v>
      </c>
      <c r="F7" s="15">
        <f>D7*100/H7</f>
        <v>8.174554394591272</v>
      </c>
      <c r="G7" s="3" t="s">
        <v>14</v>
      </c>
      <c r="H7" s="13">
        <f>D2</f>
        <v>3254</v>
      </c>
      <c r="J7" s="7">
        <v>0.08</v>
      </c>
      <c r="K7" s="6" t="s">
        <v>20</v>
      </c>
      <c r="L7" s="6"/>
      <c r="M7" s="5"/>
      <c r="N7" s="5"/>
    </row>
    <row r="8" spans="6:14" ht="17.25">
      <c r="F8" s="4"/>
      <c r="J8" s="16" t="s">
        <v>25</v>
      </c>
      <c r="K8" s="5"/>
      <c r="L8" s="5"/>
      <c r="M8" s="5"/>
      <c r="N8" s="5"/>
    </row>
    <row r="9" spans="6:14" ht="15">
      <c r="F9" s="4"/>
      <c r="J9" s="5"/>
      <c r="K9" s="5"/>
      <c r="L9" s="5"/>
      <c r="M9" s="5"/>
      <c r="N9" s="5"/>
    </row>
    <row r="10" spans="1:14" ht="15">
      <c r="A10" t="s">
        <v>21</v>
      </c>
      <c r="D10" s="13">
        <f>H7-D11</f>
        <v>2820</v>
      </c>
      <c r="E10" t="s">
        <v>13</v>
      </c>
      <c r="F10" s="15">
        <f>D10*100/H10</f>
        <v>86.66256914566686</v>
      </c>
      <c r="G10" s="3" t="s">
        <v>14</v>
      </c>
      <c r="H10" s="13">
        <f>D2</f>
        <v>3254</v>
      </c>
      <c r="J10" s="7">
        <v>0.9</v>
      </c>
      <c r="K10" s="6" t="s">
        <v>20</v>
      </c>
      <c r="L10" s="6"/>
      <c r="M10" s="6"/>
      <c r="N10" s="5"/>
    </row>
    <row r="11" spans="1:14" ht="15">
      <c r="A11" t="s">
        <v>22</v>
      </c>
      <c r="D11" s="13">
        <f>SUMIF(PLANURI!B8:B106,"*OP*",PLANURI!S8:S106)</f>
        <v>434</v>
      </c>
      <c r="E11" t="s">
        <v>13</v>
      </c>
      <c r="F11" s="15">
        <f>D11*100/H11</f>
        <v>13.337430854333128</v>
      </c>
      <c r="G11" s="3" t="s">
        <v>14</v>
      </c>
      <c r="H11" s="13">
        <f>D2</f>
        <v>3254</v>
      </c>
      <c r="J11" s="7">
        <v>0.1</v>
      </c>
      <c r="K11" s="6" t="s">
        <v>19</v>
      </c>
      <c r="L11" s="6"/>
      <c r="M11" s="6"/>
      <c r="N11" s="5"/>
    </row>
    <row r="12" spans="1:14" ht="15">
      <c r="A12" t="s">
        <v>23</v>
      </c>
      <c r="D12" s="13">
        <f>SUM(PLANURI!S136:PLANURI!S142)</f>
        <v>336</v>
      </c>
      <c r="E12" t="s">
        <v>13</v>
      </c>
      <c r="F12" s="15">
        <f>D12*100/H12</f>
        <v>10.325752919483712</v>
      </c>
      <c r="G12" t="s">
        <v>14</v>
      </c>
      <c r="H12" s="13">
        <f>D2</f>
        <v>3254</v>
      </c>
      <c r="J12" s="7">
        <v>0.1</v>
      </c>
      <c r="K12" s="6" t="s">
        <v>24</v>
      </c>
      <c r="L12" s="6"/>
      <c r="M12" s="6"/>
      <c r="N12" s="5"/>
    </row>
    <row r="13" spans="10:14" ht="15">
      <c r="J13" s="5"/>
      <c r="K13" s="5"/>
      <c r="L13" s="5"/>
      <c r="M13" s="5"/>
      <c r="N13" s="5"/>
    </row>
    <row r="14" spans="9:14" ht="15">
      <c r="I14" s="17"/>
      <c r="J14" s="6" t="s">
        <v>26</v>
      </c>
      <c r="K14" s="6"/>
      <c r="L14" s="6"/>
      <c r="M14" s="6"/>
      <c r="N14" s="6"/>
    </row>
    <row r="15" spans="1:14" ht="15">
      <c r="A15" t="s">
        <v>75</v>
      </c>
      <c r="D15" s="13">
        <f>SUMIF(PLANURI!V8:V106,"#",PLANURI!Q8:Q106)</f>
        <v>0</v>
      </c>
      <c r="F15">
        <f>D15*100/H15</f>
        <v>0</v>
      </c>
      <c r="G15" t="s">
        <v>76</v>
      </c>
      <c r="H15" s="13">
        <f>F2</f>
        <v>1470</v>
      </c>
      <c r="I15" s="17"/>
      <c r="J15" s="6" t="s">
        <v>38</v>
      </c>
      <c r="K15" s="6"/>
      <c r="L15" s="6"/>
      <c r="M15" s="6"/>
      <c r="N15" s="6"/>
    </row>
    <row r="16" spans="1:14" ht="15">
      <c r="A16" t="s">
        <v>78</v>
      </c>
      <c r="I16" s="17"/>
      <c r="J16" s="6" t="s">
        <v>27</v>
      </c>
      <c r="K16" s="6"/>
      <c r="L16" s="6"/>
      <c r="M16" s="6"/>
      <c r="N16" s="6"/>
    </row>
    <row r="17" spans="1:14" ht="15">
      <c r="A17" t="s">
        <v>75</v>
      </c>
      <c r="D17" s="13">
        <f>SUMIF(PLANURI!W8:W108,"#",PLANURI!Q8:Q108)</f>
        <v>0</v>
      </c>
      <c r="F17">
        <f>D17*100/H17</f>
        <v>0</v>
      </c>
      <c r="G17" t="s">
        <v>76</v>
      </c>
      <c r="H17" s="13">
        <f>F2</f>
        <v>1470</v>
      </c>
      <c r="I17" s="17"/>
      <c r="J17" s="6" t="s">
        <v>28</v>
      </c>
      <c r="K17" s="6"/>
      <c r="L17" s="6"/>
      <c r="M17" s="6"/>
      <c r="N17" s="6"/>
    </row>
    <row r="18" ht="15">
      <c r="A18" t="s">
        <v>79</v>
      </c>
    </row>
    <row r="25" spans="1:15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</sheetData>
  <sheetProtection/>
  <mergeCells count="2">
    <mergeCell ref="J1:M1"/>
    <mergeCell ref="D1:I1"/>
  </mergeCells>
  <printOptions/>
  <pageMargins left="0.7" right="0.7" top="0.75" bottom="0.75" header="0.3" footer="0.3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 Andras</dc:creator>
  <cp:keywords/>
  <dc:description/>
  <cp:lastModifiedBy>Andrei Andras</cp:lastModifiedBy>
  <cp:lastPrinted>2018-07-10T06:57:30Z</cp:lastPrinted>
  <dcterms:created xsi:type="dcterms:W3CDTF">2017-04-10T20:50:45Z</dcterms:created>
  <dcterms:modified xsi:type="dcterms:W3CDTF">2019-02-18T22:20:17Z</dcterms:modified>
  <cp:category/>
  <cp:version/>
  <cp:contentType/>
  <cp:contentStatus/>
</cp:coreProperties>
</file>