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Analist" sheetId="3" r:id="rId1"/>
    <sheet name="Transport" sheetId="6" r:id="rId2"/>
    <sheet name="Respinsi" sheetId="7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7"/>
  <c r="D67" i="6"/>
  <c r="D66"/>
  <c r="D65"/>
  <c r="D64"/>
  <c r="D63"/>
  <c r="D62"/>
  <c r="D34" i="7"/>
  <c r="D33"/>
  <c r="D32"/>
  <c r="D31"/>
  <c r="D30"/>
  <c r="D29"/>
  <c r="D28"/>
  <c r="D27"/>
  <c r="D26"/>
  <c r="D25"/>
  <c r="D24"/>
  <c r="D23"/>
  <c r="D22"/>
  <c r="D21"/>
  <c r="D20"/>
  <c r="D19"/>
  <c r="D18"/>
  <c r="D17"/>
  <c r="D61" i="6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67" i="3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</calcChain>
</file>

<file path=xl/sharedStrings.xml><?xml version="1.0" encoding="utf-8"?>
<sst xmlns="http://schemas.openxmlformats.org/spreadsheetml/2006/main" count="1289" uniqueCount="159">
  <si>
    <t>AP</t>
  </si>
  <si>
    <t>LĂSCONI A. MARIUS-CRISTIAN</t>
  </si>
  <si>
    <t>x</t>
  </si>
  <si>
    <t>-</t>
  </si>
  <si>
    <t>MALAIROS L. ALEXANDRU-SIMON</t>
  </si>
  <si>
    <t>AMZA (POPESCU) C. ANDREEA-CLAUDIA</t>
  </si>
  <si>
    <t>LUNEL (PERPELEA) N. RAMONA-ALEXANDRA</t>
  </si>
  <si>
    <t>GHERAN D.C. MARIA-DANIELA</t>
  </si>
  <si>
    <t>SĂRDĂRESCU (PLEAȘU-SĂRDĂRESCU) N. SIMONA-LUIZA</t>
  </si>
  <si>
    <t>ZBORA E.D. LAVINIA-ANCUȚA</t>
  </si>
  <si>
    <t>JILIP N. CRISTINA-MARIA</t>
  </si>
  <si>
    <t>DUMITRĂȘCUȚĂ O. ANDREI</t>
  </si>
  <si>
    <t>ANIȚESCU-IDVU (LIGESCU) V. LOREDANA</t>
  </si>
  <si>
    <t>BIRO I.L. IZABELA</t>
  </si>
  <si>
    <t>LIGESCU D. CONSTANTIN-CRISTIAN</t>
  </si>
  <si>
    <t>PATRICHI (SIMINA) S. ANDREEA-DANIELA</t>
  </si>
  <si>
    <t>STAICU G. DĂNUȚ</t>
  </si>
  <si>
    <t>CĂLDĂRAR P. DANIEL</t>
  </si>
  <si>
    <t>BALEȚ I. IOSIF-DANIEL</t>
  </si>
  <si>
    <t>DIGULESCU C. DENIS-RĂZVAN</t>
  </si>
  <si>
    <t>DEDIU P. IOANA-SIMINA</t>
  </si>
  <si>
    <t>CHIȚAC C.V. GEORGE-MARIAN</t>
  </si>
  <si>
    <t>PĂTRULESCU V. CONSTANTIN-CRISTIAN</t>
  </si>
  <si>
    <t>BUMBARU P. IOLANDA-NICOLETA</t>
  </si>
  <si>
    <t>BĂLUȚOIU A.G. IONUȚ-BOGDAN</t>
  </si>
  <si>
    <t>BARABAȘ (PÎRVĂNESCU) I. ALINA</t>
  </si>
  <si>
    <t>PIEKNYI D.A. DIANA-ALINA</t>
  </si>
  <si>
    <t>AXENTIOI C.A. GIULIANA-CLEOPATRA</t>
  </si>
  <si>
    <t>GHIURCA D. ALEXANDRU-CONSTANTIN</t>
  </si>
  <si>
    <t>CRUCERU (SUDITU) I.F. LOREDANA-GEORGIANA</t>
  </si>
  <si>
    <t>DICU (HAMZ) G. ANAMARIA-GEORGIANA</t>
  </si>
  <si>
    <t>MEZOFENYI O.G. ROBERT-OTTO</t>
  </si>
  <si>
    <t>JURA (JURA-ALEXĂ) P. MOISE</t>
  </si>
  <si>
    <t>TODERICĂ V. VIOREL-MIHĂIȚĂ</t>
  </si>
  <si>
    <t>IFRIM S. LAURENȚIU-CONSTANTIN</t>
  </si>
  <si>
    <t>TOILĂ A. MARIUS-CERASEL</t>
  </si>
  <si>
    <t>BANGRIU C.C. OLIVIA-FLORENTINA</t>
  </si>
  <si>
    <t>BUTURUGĂ A. IULIAN-ALEXANDRU</t>
  </si>
  <si>
    <t>VOLMER S. ANDREI-ILIE</t>
  </si>
  <si>
    <t>STOICA C. LAURENȚIU-IONUȚ</t>
  </si>
  <si>
    <t>CĂLDĂRARU (BILL) I. FLORICA</t>
  </si>
  <si>
    <t>LUȚĂ C. ION</t>
  </si>
  <si>
    <t>POPESCU G. GHEORGHE</t>
  </si>
  <si>
    <t>NEMETH M.Z. GHEORGHE-DUMITRU</t>
  </si>
  <si>
    <t>SĂPAȘU M. ANA-ALEXANDRA</t>
  </si>
  <si>
    <t>IVAȘCU G. ALEXANDRU-FLORINEL</t>
  </si>
  <si>
    <t>TULITU G. VLAD-GHEORGHE</t>
  </si>
  <si>
    <t>BRĂILĂ I. RENATA-ROXANA-BIANCA</t>
  </si>
  <si>
    <t>STOIN C. RAUL-ȘTEFAN</t>
  </si>
  <si>
    <t>BLAG P. BOGDAN</t>
  </si>
  <si>
    <t>LĂSCONI A. ALINA-GABRIELA</t>
  </si>
  <si>
    <t>NĂSĂLEAN I. DIANA-ANDREEA</t>
  </si>
  <si>
    <t>BIRTALAN I. ROBERT-PAUL</t>
  </si>
  <si>
    <t>PANĂ I. MARIA-ARINA</t>
  </si>
  <si>
    <t>ILE G. RAUL-CRISTIAN</t>
  </si>
  <si>
    <t>RITI C.I. NARCISA-IRINA</t>
  </si>
  <si>
    <t>BOȘCAGINI A. ELENA-CRISTINA</t>
  </si>
  <si>
    <t>OANCĂ D. IONUȚ-ALEXANDRU</t>
  </si>
  <si>
    <t>IACOB I. VLĂDUȚ-ALEXANDRU</t>
  </si>
  <si>
    <t>GĂLĂȚAN M.N. DAN-ADRIAN</t>
  </si>
  <si>
    <t>VRANCIANU M. MIHĂIȚĂ-CRISTIAN</t>
  </si>
  <si>
    <t>FIRIZOIU S. EUSEBIU-CIPRIAN</t>
  </si>
  <si>
    <t>ILLES (BORZA) T. BRÎNDUȘA-MELINDA</t>
  </si>
  <si>
    <t>MOLNAR Ș. SIDONIA-FLORINA</t>
  </si>
  <si>
    <t>SANDU (LUCACI-SANDU) A. DIANA-SILVIA</t>
  </si>
  <si>
    <t>DUROI V. MĂDĂLIN</t>
  </si>
  <si>
    <t>ZBORA E.D. OVIDIU-CĂTĂLIN</t>
  </si>
  <si>
    <t>BURLICA M. NICOLAE-CLAUDIU</t>
  </si>
  <si>
    <t>IRINOIU M. DOINA</t>
  </si>
  <si>
    <t>GORON M. EMILIA-DANIELA</t>
  </si>
  <si>
    <t>ALSHAWWA M. HASAN</t>
  </si>
  <si>
    <t>MATEIU V. DORIN-VALENTIN</t>
  </si>
  <si>
    <t>DUPIR D.D. COSMIN-ANDREI</t>
  </si>
  <si>
    <t>PANTELIMON P.I. PETRU-RAREȘ</t>
  </si>
  <si>
    <t>CATALINA P. PETRE-SORIN</t>
  </si>
  <si>
    <t>BOLEA C. NICOLAE</t>
  </si>
  <si>
    <t>POENAR A. ANDREI IONUȚ</t>
  </si>
  <si>
    <t>VÎLCEANU-TOLDEAN V. GABRIELA-DANIELA</t>
  </si>
  <si>
    <t>BOSTAN I.C. MĂDĂLIN-FLORIN</t>
  </si>
  <si>
    <t>CĂLDĂRARI P. (DRĂGOI) P. VERONICA-CLAUDIA</t>
  </si>
  <si>
    <t>PETRE A.M. SEBASTIAN-CĂTĂLIN</t>
  </si>
  <si>
    <t>NIȚU G. VLAD-MARIAN</t>
  </si>
  <si>
    <t>MATEȘOI A.N. ADRIAN</t>
  </si>
  <si>
    <t>BURLICA O. MIHAI-IONUȚ</t>
  </si>
  <si>
    <t>GREGUȘ C. MIHAI</t>
  </si>
  <si>
    <t>BUTA (PUIU) V. ELEONORA-ANA</t>
  </si>
  <si>
    <t xml:space="preserve">NIOAȚĂ D. ION </t>
  </si>
  <si>
    <t>BUȘCĂ A.C. ANDREI-CONSTANTIN</t>
  </si>
  <si>
    <t>FRĂSINEANU I. FLORENTIN-COSMIN</t>
  </si>
  <si>
    <t>CÎRSTEA C. OCTAVIAN</t>
  </si>
  <si>
    <t>MARC F. ANDREI-ALEXANDRU</t>
  </si>
  <si>
    <t>PERPELEA D. MIHAI-LUCIAN</t>
  </si>
  <si>
    <t>SANDU A. AUREL-DANIEL</t>
  </si>
  <si>
    <t>POPA G. FLORIN</t>
  </si>
  <si>
    <t>NIOAȚĂ D. CONSTANTIN</t>
  </si>
  <si>
    <t>PÂRVULESCU G. IOAN-ADRIAN</t>
  </si>
  <si>
    <t>SUBȚIRELU N. DAVID-NICOLAE</t>
  </si>
  <si>
    <t>MILITARU I. BENIAMIN-RĂZVAN</t>
  </si>
  <si>
    <t>TATARCA V. VIOREL-OLIVER</t>
  </si>
  <si>
    <t>DUMA L.C. ADRIAN-SEBASTIAN</t>
  </si>
  <si>
    <t>RACHI (NICOARĂ) V. MARIA-ANDREEA</t>
  </si>
  <si>
    <t>ȘUNEI-DREGHICI F.D. GEORGE-DANIEL</t>
  </si>
  <si>
    <t>LUPȘA G.C. ALEXANDRU-CRISTIAN</t>
  </si>
  <si>
    <t>VĂDUVA I.M. VALENTIN-GABRIEL</t>
  </si>
  <si>
    <t>ARDELEAN D. EMANUEL</t>
  </si>
  <si>
    <t>FRUNZĂ R.G. SEBASTIAN-MIHAI</t>
  </si>
  <si>
    <t>HOBIAN (BRĂILĂ) I. STĂNICA-VALERICA</t>
  </si>
  <si>
    <t>MIUȚĂ (MIHAI) G. IOANA</t>
  </si>
  <si>
    <t>DOBRE M. MIHAI</t>
  </si>
  <si>
    <t>TODORAN S.L.RADU-SORIN</t>
  </si>
  <si>
    <t>RUS M. IOAN-NICOLAE</t>
  </si>
  <si>
    <t>BĂRAN P. NICOLAE-ANDREI</t>
  </si>
  <si>
    <t>URSU Ș. ȘTEFAN-CLAUDIU</t>
  </si>
  <si>
    <t>OANCĂ D. ROBERT-FLORIN</t>
  </si>
  <si>
    <t>UNGUREANU C. CRISTIAN</t>
  </si>
  <si>
    <t>PAVELESCU (PĂUNOIU) I. ZENOVIA-LILIANA</t>
  </si>
  <si>
    <t>DICU (CONDEL) P. MARIA-GEORGIANA</t>
  </si>
  <si>
    <t>FRUNZĂ R.G. GABRIEL-DANIEL</t>
  </si>
  <si>
    <t>CENUȘE I. PAVEL</t>
  </si>
  <si>
    <t>GIURGIU P. VASILE</t>
  </si>
  <si>
    <t>NEGREA G. ALEXANDRU-RĂZVAN</t>
  </si>
  <si>
    <t>FRĂSINEANU I. GHEORGHE-TATIAN</t>
  </si>
  <si>
    <t>LIHOACĂ I. IOAN-DORIN</t>
  </si>
  <si>
    <t>FRUNZĂ M. SAMOEL</t>
  </si>
  <si>
    <t xml:space="preserve">NEANU V. IULIAN </t>
  </si>
  <si>
    <t>COANCĂ V. MARIAN-IULIAN</t>
  </si>
  <si>
    <t>CORBU G. GHEORGHE</t>
  </si>
  <si>
    <t>OPRIANA P. GABRIEL-NIKY</t>
  </si>
  <si>
    <t>OLTEANU Ș.V. CONSTANTIN-COSMIN</t>
  </si>
  <si>
    <t>SANTA D. CĂLIN-ȘTEFAN</t>
  </si>
  <si>
    <t>RĂDUCA F. COSMIN-IONUȚ</t>
  </si>
  <si>
    <t>CAZACU C. LAURENȚIU</t>
  </si>
  <si>
    <t>PĂUNOIU A. ALEXANDRU</t>
  </si>
  <si>
    <t>SEPTEMBRIE 2019</t>
  </si>
  <si>
    <t>DOMENIUL: INFORMATICĂ</t>
  </si>
  <si>
    <t>CALIFICAREA: ANALIST PROGRAMATOR</t>
  </si>
  <si>
    <t>Nr. dosar</t>
  </si>
  <si>
    <t>Nume și prenume</t>
  </si>
  <si>
    <t>Medie admitere</t>
  </si>
  <si>
    <t>Opțiune</t>
  </si>
  <si>
    <t>TTAII</t>
  </si>
  <si>
    <t>AP - ANALIST PROGRAMATOR</t>
  </si>
  <si>
    <t>TTAII - TEHNICIAN TRANSPORTURI AUTO INTERNE ȘI INTERNAȚIONALE</t>
  </si>
  <si>
    <t>Președinte comisie admitere,</t>
  </si>
  <si>
    <t>Secretar comisie admitere,</t>
  </si>
  <si>
    <t xml:space="preserve">UNIVERSITATEA DIN PETROȘANI - UNIVERSITATE PUBLICĂ - ACREDITATĂ        </t>
  </si>
  <si>
    <t>Nr. crt.</t>
  </si>
  <si>
    <t>COLEGIUL PENTRU ÎNVĂȚĂMÂNTUL TERȚIAR NONUNIVERSITAR       An studiu 2019-2020</t>
  </si>
  <si>
    <t>DOMENIUL: TRANSPORTURI</t>
  </si>
  <si>
    <t>CALIFICAREA: TEHNICIAN TRANSPORTURI AUTO INTERNE ȘI INTERNAȚIONALE</t>
  </si>
  <si>
    <t>LISTA CANDIDAȚILOR RESPINȘI</t>
  </si>
  <si>
    <t>LISTA CANDIDAȚILOR ADMIȘI - ETAPA FINALĂ</t>
  </si>
  <si>
    <t>LUPU E. VALENTIN-RAUL</t>
  </si>
  <si>
    <t>CÎRCIU N. MARIAN-ALEXANDRU</t>
  </si>
  <si>
    <t>CONDEL G. GHEORGHE</t>
  </si>
  <si>
    <t>SANDU (LUȚĂ) A. MIHAELA MARIA</t>
  </si>
  <si>
    <t>LUCACI-SANDU P. CĂTĂLIN-PETRUȚ</t>
  </si>
  <si>
    <t>CREȚAN C. DORINEL</t>
  </si>
  <si>
    <t>CIUREA C. RAUL-CONSTANTIN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</si>
</sst>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vertical="top" wrapText="1"/>
    </xf>
    <xf numFmtId="164" fontId="1" fillId="4" borderId="0" xfId="0" applyNumberFormat="1" applyFont="1" applyFill="1" applyBorder="1" applyAlignment="1">
      <alignment vertical="top" wrapText="1"/>
    </xf>
    <xf numFmtId="0" fontId="0" fillId="4" borderId="0" xfId="0" applyFill="1" applyBorder="1"/>
    <xf numFmtId="0" fontId="1" fillId="2" borderId="0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164" fontId="1" fillId="4" borderId="4" xfId="0" applyNumberFormat="1" applyFont="1" applyFill="1" applyBorder="1" applyAlignment="1">
      <alignment vertical="top" wrapText="1"/>
    </xf>
    <xf numFmtId="0" fontId="0" fillId="4" borderId="4" xfId="0" applyFill="1" applyBorder="1"/>
    <xf numFmtId="0" fontId="2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vertical="top"/>
    </xf>
    <xf numFmtId="0" fontId="0" fillId="4" borderId="4" xfId="0" applyFill="1" applyBorder="1" applyAlignment="1"/>
    <xf numFmtId="0" fontId="0" fillId="4" borderId="4" xfId="0" applyFill="1" applyBorder="1" applyAlignment="1">
      <alignment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3" fillId="4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/>
    </xf>
    <xf numFmtId="0" fontId="1" fillId="4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/>
    </xf>
    <xf numFmtId="0" fontId="0" fillId="4" borderId="1" xfId="0" applyFill="1" applyBorder="1" applyAlignment="1"/>
    <xf numFmtId="0" fontId="1" fillId="4" borderId="0" xfId="0" applyFont="1" applyFill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/>
    </xf>
    <xf numFmtId="0" fontId="0" fillId="4" borderId="0" xfId="0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vertical="top" wrapText="1"/>
    </xf>
    <xf numFmtId="2" fontId="1" fillId="4" borderId="0" xfId="0" applyNumberFormat="1" applyFont="1" applyFill="1" applyBorder="1" applyAlignment="1">
      <alignment vertical="top"/>
    </xf>
    <xf numFmtId="2" fontId="1" fillId="4" borderId="0" xfId="0" applyNumberFormat="1" applyFont="1" applyFill="1" applyBorder="1" applyAlignment="1">
      <alignment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64" fontId="3" fillId="4" borderId="4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64" fontId="3" fillId="4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2" fontId="5" fillId="0" borderId="4" xfId="0" applyNumberFormat="1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G1048505"/>
  <sheetViews>
    <sheetView tabSelected="1" zoomScale="130" zoomScaleNormal="130" workbookViewId="0">
      <selection activeCell="C64" sqref="C64"/>
    </sheetView>
  </sheetViews>
  <sheetFormatPr defaultRowHeight="15"/>
  <cols>
    <col min="1" max="1" width="5.85546875" style="14" customWidth="1"/>
    <col min="2" max="2" width="7" style="10" customWidth="1"/>
    <col min="3" max="3" width="49.140625" style="10" customWidth="1"/>
    <col min="4" max="4" width="9.42578125" style="18" hidden="1" customWidth="1"/>
    <col min="5" max="5" width="7" style="11" customWidth="1"/>
    <col min="6" max="6" width="7.28515625" style="10" customWidth="1"/>
    <col min="7" max="7" width="13.28515625" style="10" hidden="1" customWidth="1"/>
    <col min="8" max="10" width="9.140625" style="10" hidden="1" customWidth="1"/>
    <col min="11" max="11" width="9.140625" style="32" hidden="1" customWidth="1"/>
    <col min="12" max="12" width="9.140625" style="6" hidden="1" customWidth="1"/>
    <col min="13" max="13" width="9.140625" style="52" customWidth="1"/>
    <col min="14" max="14" width="9.140625" style="6" customWidth="1"/>
    <col min="15" max="15" width="9.140625" style="34" customWidth="1"/>
    <col min="16" max="1021" width="9.140625" style="10" customWidth="1"/>
    <col min="1022" max="16384" width="9.140625" style="12"/>
  </cols>
  <sheetData>
    <row r="1" spans="1:1021" s="16" customFormat="1">
      <c r="A1" s="24" t="s">
        <v>145</v>
      </c>
      <c r="B1" s="24"/>
      <c r="C1" s="24"/>
      <c r="D1" s="26"/>
      <c r="E1" s="27"/>
      <c r="F1" s="24"/>
      <c r="G1" s="24"/>
      <c r="H1" s="24"/>
      <c r="I1" s="24"/>
      <c r="J1" s="24"/>
      <c r="K1" s="24"/>
      <c r="L1" s="24"/>
      <c r="M1" s="51"/>
      <c r="N1" s="24"/>
      <c r="O1" s="22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</row>
    <row r="2" spans="1:1021" s="16" customFormat="1">
      <c r="A2" s="24" t="s">
        <v>147</v>
      </c>
      <c r="B2" s="24"/>
      <c r="C2" s="24"/>
      <c r="D2" s="26"/>
      <c r="E2" s="27"/>
      <c r="F2" s="24"/>
      <c r="G2" s="24"/>
      <c r="H2" s="24"/>
      <c r="I2" s="24"/>
      <c r="J2" s="24"/>
      <c r="K2" s="24"/>
      <c r="L2" s="24"/>
      <c r="M2" s="51"/>
      <c r="N2" s="24"/>
      <c r="O2" s="22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</row>
    <row r="3" spans="1:1021" s="16" customFormat="1">
      <c r="A3" s="24"/>
      <c r="B3" s="24"/>
      <c r="C3" s="24"/>
      <c r="D3" s="26"/>
      <c r="E3" s="27"/>
      <c r="F3" s="24"/>
      <c r="G3" s="24"/>
      <c r="H3" s="24"/>
      <c r="I3" s="24"/>
      <c r="J3" s="24"/>
      <c r="K3" s="24"/>
      <c r="L3" s="24"/>
      <c r="M3" s="51"/>
      <c r="N3" s="24"/>
      <c r="O3" s="22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</row>
    <row r="4" spans="1:1021" s="16" customFormat="1">
      <c r="A4" s="24"/>
      <c r="B4" s="24"/>
      <c r="C4" s="25" t="s">
        <v>151</v>
      </c>
      <c r="D4" s="26"/>
      <c r="E4" s="27"/>
      <c r="F4" s="24"/>
      <c r="G4" s="24"/>
      <c r="H4" s="24"/>
      <c r="I4" s="24"/>
      <c r="J4" s="24"/>
      <c r="K4" s="24"/>
      <c r="L4" s="24"/>
      <c r="M4" s="51"/>
      <c r="N4" s="24"/>
      <c r="O4" s="2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</row>
    <row r="5" spans="1:1021" s="16" customFormat="1">
      <c r="A5" s="24"/>
      <c r="B5" s="24"/>
      <c r="C5" s="25" t="s">
        <v>133</v>
      </c>
      <c r="D5" s="26"/>
      <c r="E5" s="27"/>
      <c r="F5" s="24"/>
      <c r="G5" s="24"/>
      <c r="H5" s="24"/>
      <c r="I5" s="24"/>
      <c r="J5" s="24"/>
      <c r="K5" s="24"/>
      <c r="L5" s="24"/>
      <c r="M5" s="51"/>
      <c r="N5" s="24"/>
      <c r="O5" s="22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</row>
    <row r="6" spans="1:1021" s="16" customFormat="1">
      <c r="A6" s="24"/>
      <c r="B6" s="24"/>
      <c r="C6" s="24"/>
      <c r="D6" s="26"/>
      <c r="E6" s="27"/>
      <c r="F6" s="24"/>
      <c r="G6" s="24"/>
      <c r="H6" s="24"/>
      <c r="I6" s="24"/>
      <c r="J6" s="24"/>
      <c r="K6" s="24"/>
      <c r="L6" s="24"/>
      <c r="M6" s="51"/>
      <c r="N6" s="24"/>
      <c r="O6" s="22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</row>
    <row r="7" spans="1:1021" s="16" customFormat="1">
      <c r="A7" s="24" t="s">
        <v>134</v>
      </c>
      <c r="B7" s="24"/>
      <c r="C7" s="24"/>
      <c r="D7" s="26"/>
      <c r="E7" s="27"/>
      <c r="F7" s="24"/>
      <c r="G7" s="24"/>
      <c r="H7" s="24"/>
      <c r="I7" s="24"/>
      <c r="J7" s="24"/>
      <c r="K7" s="24"/>
      <c r="L7" s="24"/>
      <c r="M7" s="51"/>
      <c r="N7" s="24"/>
      <c r="O7" s="2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</row>
    <row r="8" spans="1:1021" s="16" customFormat="1">
      <c r="A8" s="28" t="s">
        <v>135</v>
      </c>
      <c r="B8" s="28"/>
      <c r="C8" s="28"/>
      <c r="D8" s="26"/>
      <c r="E8" s="27"/>
      <c r="F8" s="24"/>
      <c r="G8" s="24"/>
      <c r="H8" s="24"/>
      <c r="I8" s="24"/>
      <c r="J8" s="24"/>
      <c r="K8" s="24"/>
      <c r="L8" s="24"/>
      <c r="M8" s="51"/>
      <c r="N8" s="24"/>
      <c r="O8" s="22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</row>
    <row r="9" spans="1:1021" s="16" customFormat="1">
      <c r="A9" s="24"/>
      <c r="B9" s="24"/>
      <c r="C9" s="24"/>
      <c r="D9" s="26"/>
      <c r="E9" s="27"/>
      <c r="F9" s="24"/>
      <c r="G9" s="24"/>
      <c r="H9" s="24"/>
      <c r="I9" s="24"/>
      <c r="J9" s="24"/>
      <c r="K9" s="24"/>
      <c r="L9" s="24"/>
      <c r="M9" s="51"/>
      <c r="N9" s="24"/>
      <c r="O9" s="22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</row>
    <row r="10" spans="1:1021" s="16" customFormat="1">
      <c r="A10" s="66" t="s">
        <v>146</v>
      </c>
      <c r="B10" s="66" t="s">
        <v>136</v>
      </c>
      <c r="C10" s="68" t="s">
        <v>137</v>
      </c>
      <c r="D10" s="70" t="s">
        <v>138</v>
      </c>
      <c r="E10" s="64" t="s">
        <v>139</v>
      </c>
      <c r="F10" s="65"/>
      <c r="G10" s="23"/>
      <c r="H10" s="23"/>
      <c r="I10" s="23"/>
      <c r="J10" s="23"/>
      <c r="K10" s="29"/>
      <c r="L10" s="24"/>
      <c r="M10" s="62" t="s">
        <v>138</v>
      </c>
      <c r="N10" s="24"/>
      <c r="O10" s="22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</row>
    <row r="11" spans="1:1021" s="10" customFormat="1">
      <c r="A11" s="67"/>
      <c r="B11" s="67"/>
      <c r="C11" s="69"/>
      <c r="D11" s="71"/>
      <c r="E11" s="20" t="s">
        <v>0</v>
      </c>
      <c r="F11" s="21" t="s">
        <v>140</v>
      </c>
      <c r="G11" s="17"/>
      <c r="H11" s="13"/>
      <c r="I11" s="17"/>
      <c r="J11" s="17"/>
      <c r="K11" s="30"/>
      <c r="L11" s="6"/>
      <c r="M11" s="63"/>
      <c r="N11" s="6"/>
      <c r="O11" s="34"/>
    </row>
    <row r="12" spans="1:1021" s="3" customFormat="1">
      <c r="A12" s="4">
        <v>1</v>
      </c>
      <c r="B12" s="4">
        <v>60</v>
      </c>
      <c r="C12" s="3" t="s">
        <v>1</v>
      </c>
      <c r="D12" s="19">
        <f>(9.22+9.26+9.21+9.06)/4</f>
        <v>9.1875</v>
      </c>
      <c r="E12" s="4">
        <v>1</v>
      </c>
      <c r="F12" s="4">
        <v>2</v>
      </c>
      <c r="G12" s="4" t="s">
        <v>2</v>
      </c>
      <c r="H12" s="4" t="s">
        <v>2</v>
      </c>
      <c r="I12" s="4" t="s">
        <v>2</v>
      </c>
      <c r="J12" s="4" t="s">
        <v>2</v>
      </c>
      <c r="K12" s="31" t="s">
        <v>3</v>
      </c>
      <c r="L12" s="9"/>
      <c r="M12" s="53">
        <v>9.18</v>
      </c>
      <c r="N12" s="9"/>
      <c r="O12" s="35"/>
    </row>
    <row r="13" spans="1:1021" s="3" customFormat="1">
      <c r="A13" s="4">
        <v>2</v>
      </c>
      <c r="B13" s="4">
        <v>121</v>
      </c>
      <c r="C13" s="3" t="s">
        <v>4</v>
      </c>
      <c r="D13" s="19">
        <f>(8.13+9+9.71+9.69)/4</f>
        <v>9.1325000000000003</v>
      </c>
      <c r="E13" s="4">
        <v>1</v>
      </c>
      <c r="F13" s="4" t="s">
        <v>3</v>
      </c>
      <c r="G13" s="4" t="s">
        <v>2</v>
      </c>
      <c r="H13" s="4" t="s">
        <v>2</v>
      </c>
      <c r="I13" s="4" t="s">
        <v>3</v>
      </c>
      <c r="J13" s="4" t="s">
        <v>3</v>
      </c>
      <c r="K13" s="31" t="s">
        <v>3</v>
      </c>
      <c r="L13" s="9"/>
      <c r="M13" s="53">
        <v>9.1300000000000008</v>
      </c>
      <c r="N13" s="9"/>
      <c r="O13" s="35"/>
    </row>
    <row r="14" spans="1:1021" s="3" customFormat="1">
      <c r="A14" s="4">
        <v>3</v>
      </c>
      <c r="B14" s="4">
        <v>40</v>
      </c>
      <c r="C14" s="3" t="s">
        <v>7</v>
      </c>
      <c r="D14" s="19">
        <f>(9.38+8.77+8.9+8.96)/4</f>
        <v>9.0024999999999995</v>
      </c>
      <c r="E14" s="4">
        <v>1</v>
      </c>
      <c r="F14" s="4" t="s">
        <v>3</v>
      </c>
      <c r="G14" s="4" t="s">
        <v>2</v>
      </c>
      <c r="H14" s="4" t="s">
        <v>2</v>
      </c>
      <c r="I14" s="4" t="s">
        <v>2</v>
      </c>
      <c r="J14" s="4" t="s">
        <v>3</v>
      </c>
      <c r="K14" s="31" t="s">
        <v>3</v>
      </c>
      <c r="L14" s="9"/>
      <c r="M14" s="53">
        <v>9</v>
      </c>
      <c r="N14" s="9"/>
      <c r="O14" s="35"/>
    </row>
    <row r="15" spans="1:1021" s="3" customFormat="1">
      <c r="A15" s="4">
        <v>4</v>
      </c>
      <c r="B15" s="4">
        <v>74</v>
      </c>
      <c r="C15" s="3" t="s">
        <v>11</v>
      </c>
      <c r="D15" s="19">
        <f>(8.55+8.72+8.75+8.6)/4</f>
        <v>8.6550000000000011</v>
      </c>
      <c r="E15" s="4">
        <v>1</v>
      </c>
      <c r="F15" s="4">
        <v>2</v>
      </c>
      <c r="G15" s="4" t="s">
        <v>2</v>
      </c>
      <c r="H15" s="4" t="s">
        <v>2</v>
      </c>
      <c r="I15" s="4" t="s">
        <v>3</v>
      </c>
      <c r="J15" s="4" t="s">
        <v>3</v>
      </c>
      <c r="K15" s="31" t="s">
        <v>3</v>
      </c>
      <c r="L15" s="9"/>
      <c r="M15" s="53">
        <v>8.65</v>
      </c>
      <c r="N15" s="9"/>
      <c r="O15" s="35"/>
    </row>
    <row r="16" spans="1:1021" s="3" customFormat="1">
      <c r="A16" s="4">
        <v>5</v>
      </c>
      <c r="B16" s="4">
        <v>90</v>
      </c>
      <c r="C16" s="3" t="s">
        <v>18</v>
      </c>
      <c r="D16" s="19">
        <f>(8.31+8.62+8.52+8.8+7.89)/5</f>
        <v>8.4280000000000008</v>
      </c>
      <c r="E16" s="4">
        <v>1</v>
      </c>
      <c r="F16" s="4">
        <v>2</v>
      </c>
      <c r="G16" s="4" t="s">
        <v>2</v>
      </c>
      <c r="H16" s="4" t="s">
        <v>2</v>
      </c>
      <c r="I16" s="4" t="s">
        <v>2</v>
      </c>
      <c r="J16" s="4" t="s">
        <v>2</v>
      </c>
      <c r="K16" s="31" t="s">
        <v>3</v>
      </c>
      <c r="L16" s="9"/>
      <c r="M16" s="53">
        <v>8.42</v>
      </c>
      <c r="N16" s="9"/>
      <c r="O16" s="35"/>
    </row>
    <row r="17" spans="1:15" s="3" customFormat="1">
      <c r="A17" s="4">
        <v>6</v>
      </c>
      <c r="B17" s="4">
        <v>5</v>
      </c>
      <c r="C17" s="3" t="s">
        <v>21</v>
      </c>
      <c r="D17" s="19">
        <f>(8.55+8.21+8.3+8.04)/4</f>
        <v>8.2750000000000004</v>
      </c>
      <c r="E17" s="4">
        <v>1</v>
      </c>
      <c r="F17" s="4" t="s">
        <v>3</v>
      </c>
      <c r="G17" s="4" t="s">
        <v>2</v>
      </c>
      <c r="I17" s="4" t="s">
        <v>3</v>
      </c>
      <c r="J17" s="4" t="s">
        <v>3</v>
      </c>
      <c r="K17" s="31" t="s">
        <v>3</v>
      </c>
      <c r="L17" s="9"/>
      <c r="M17" s="53">
        <v>8.27</v>
      </c>
      <c r="N17" s="9"/>
      <c r="O17" s="35"/>
    </row>
    <row r="18" spans="1:15" s="3" customFormat="1">
      <c r="A18" s="4">
        <v>7</v>
      </c>
      <c r="B18" s="4">
        <v>72</v>
      </c>
      <c r="C18" s="3" t="s">
        <v>25</v>
      </c>
      <c r="D18" s="19">
        <f>(7.89+7.69+8.76+8.19)/4</f>
        <v>8.1325000000000003</v>
      </c>
      <c r="E18" s="4">
        <v>1</v>
      </c>
      <c r="F18" s="4">
        <v>2</v>
      </c>
      <c r="G18" s="4" t="s">
        <v>2</v>
      </c>
      <c r="H18" s="4" t="s">
        <v>2</v>
      </c>
      <c r="I18" s="4" t="s">
        <v>2</v>
      </c>
      <c r="J18" s="4" t="s">
        <v>3</v>
      </c>
      <c r="K18" s="31" t="s">
        <v>3</v>
      </c>
      <c r="L18" s="9"/>
      <c r="M18" s="53">
        <v>8.1300000000000008</v>
      </c>
      <c r="N18" s="9"/>
      <c r="O18" s="35"/>
    </row>
    <row r="19" spans="1:15" s="3" customFormat="1">
      <c r="A19" s="4">
        <v>8</v>
      </c>
      <c r="B19" s="4">
        <v>39</v>
      </c>
      <c r="C19" s="3" t="s">
        <v>26</v>
      </c>
      <c r="D19" s="19">
        <f>(7.44+7.42+9.07+8.58)/4</f>
        <v>8.1274999999999995</v>
      </c>
      <c r="E19" s="4">
        <v>1</v>
      </c>
      <c r="F19" s="4" t="s">
        <v>3</v>
      </c>
      <c r="G19" s="4" t="s">
        <v>2</v>
      </c>
      <c r="H19" s="4" t="s">
        <v>2</v>
      </c>
      <c r="I19" s="4" t="s">
        <v>3</v>
      </c>
      <c r="J19" s="4" t="s">
        <v>3</v>
      </c>
      <c r="K19" s="31" t="s">
        <v>3</v>
      </c>
      <c r="L19" s="9"/>
      <c r="M19" s="53">
        <v>8.1199999999999992</v>
      </c>
      <c r="N19" s="9"/>
      <c r="O19" s="35"/>
    </row>
    <row r="20" spans="1:15" s="3" customFormat="1">
      <c r="A20" s="4">
        <v>9</v>
      </c>
      <c r="B20" s="4">
        <v>4</v>
      </c>
      <c r="C20" s="3" t="s">
        <v>27</v>
      </c>
      <c r="D20" s="19">
        <f>(8.13+7.71+8.25+8.38)/4</f>
        <v>8.1174999999999997</v>
      </c>
      <c r="E20" s="4">
        <v>1</v>
      </c>
      <c r="F20" s="4" t="s">
        <v>3</v>
      </c>
      <c r="G20" s="4" t="s">
        <v>2</v>
      </c>
      <c r="I20" s="4" t="s">
        <v>3</v>
      </c>
      <c r="J20" s="4" t="s">
        <v>3</v>
      </c>
      <c r="K20" s="31" t="s">
        <v>3</v>
      </c>
      <c r="L20" s="9"/>
      <c r="M20" s="53">
        <v>8.11</v>
      </c>
      <c r="N20" s="9"/>
      <c r="O20" s="35"/>
    </row>
    <row r="21" spans="1:15" s="3" customFormat="1">
      <c r="A21" s="4">
        <v>10</v>
      </c>
      <c r="B21" s="4">
        <v>7</v>
      </c>
      <c r="C21" s="3" t="s">
        <v>28</v>
      </c>
      <c r="D21" s="19">
        <f>(7.32+7.78+8.31+8.84)/4</f>
        <v>8.0625</v>
      </c>
      <c r="E21" s="4">
        <v>1</v>
      </c>
      <c r="F21" s="4">
        <v>2</v>
      </c>
      <c r="G21" s="4" t="s">
        <v>2</v>
      </c>
      <c r="H21" s="4" t="s">
        <v>2</v>
      </c>
      <c r="I21" s="4" t="s">
        <v>3</v>
      </c>
      <c r="J21" s="4" t="s">
        <v>3</v>
      </c>
      <c r="K21" s="31" t="s">
        <v>3</v>
      </c>
      <c r="L21" s="9"/>
      <c r="M21" s="53">
        <v>8.06</v>
      </c>
      <c r="N21" s="9"/>
      <c r="O21" s="35"/>
    </row>
    <row r="22" spans="1:15" s="3" customFormat="1" ht="15" customHeight="1">
      <c r="A22" s="4">
        <v>11</v>
      </c>
      <c r="B22" s="4">
        <v>11</v>
      </c>
      <c r="C22" s="3" t="s">
        <v>29</v>
      </c>
      <c r="D22" s="19">
        <f>(6.6+8.33+8.79+8.31)/4</f>
        <v>8.0075000000000003</v>
      </c>
      <c r="E22" s="4">
        <v>1</v>
      </c>
      <c r="F22" s="4" t="s">
        <v>3</v>
      </c>
      <c r="G22" s="4" t="s">
        <v>2</v>
      </c>
      <c r="H22" s="4" t="s">
        <v>2</v>
      </c>
      <c r="I22" s="4" t="s">
        <v>2</v>
      </c>
      <c r="J22" s="4" t="s">
        <v>3</v>
      </c>
      <c r="K22" s="31" t="s">
        <v>3</v>
      </c>
      <c r="L22" s="9"/>
      <c r="M22" s="53">
        <v>8</v>
      </c>
      <c r="N22" s="9"/>
      <c r="O22" s="35"/>
    </row>
    <row r="23" spans="1:15" s="3" customFormat="1">
      <c r="A23" s="4">
        <v>12</v>
      </c>
      <c r="B23" s="4">
        <v>31</v>
      </c>
      <c r="C23" s="3" t="s">
        <v>30</v>
      </c>
      <c r="D23" s="19">
        <f>(8.04+7.96)/2</f>
        <v>8</v>
      </c>
      <c r="E23" s="4">
        <v>1</v>
      </c>
      <c r="F23" s="4">
        <v>2</v>
      </c>
      <c r="G23" s="4" t="s">
        <v>2</v>
      </c>
      <c r="H23" s="4" t="s">
        <v>2</v>
      </c>
      <c r="I23" s="4" t="s">
        <v>2</v>
      </c>
      <c r="J23" s="4" t="s">
        <v>3</v>
      </c>
      <c r="K23" s="31" t="s">
        <v>3</v>
      </c>
      <c r="L23" s="9"/>
      <c r="M23" s="53">
        <v>8</v>
      </c>
      <c r="N23" s="9"/>
      <c r="O23" s="35"/>
    </row>
    <row r="24" spans="1:15" s="3" customFormat="1">
      <c r="A24" s="4">
        <v>13</v>
      </c>
      <c r="B24" s="4">
        <v>29</v>
      </c>
      <c r="C24" s="3" t="s">
        <v>33</v>
      </c>
      <c r="D24" s="19">
        <f>(8.14+7.76)/2</f>
        <v>7.95</v>
      </c>
      <c r="E24" s="4">
        <v>1</v>
      </c>
      <c r="F24" s="4">
        <v>2</v>
      </c>
      <c r="G24" s="4" t="s">
        <v>2</v>
      </c>
      <c r="H24" s="4" t="s">
        <v>2</v>
      </c>
      <c r="I24" s="4" t="s">
        <v>2</v>
      </c>
      <c r="J24" s="4" t="s">
        <v>3</v>
      </c>
      <c r="K24" s="31" t="s">
        <v>3</v>
      </c>
      <c r="L24" s="9"/>
      <c r="M24" s="53">
        <v>7.95</v>
      </c>
      <c r="N24" s="9"/>
      <c r="O24" s="35"/>
    </row>
    <row r="25" spans="1:15" s="3" customFormat="1">
      <c r="A25" s="4">
        <v>14</v>
      </c>
      <c r="B25" s="4">
        <v>19</v>
      </c>
      <c r="C25" s="3" t="s">
        <v>35</v>
      </c>
      <c r="D25" s="19">
        <f>(7.49+8.15+8.18)/3</f>
        <v>7.94</v>
      </c>
      <c r="E25" s="4">
        <v>1</v>
      </c>
      <c r="F25" s="4">
        <v>2</v>
      </c>
      <c r="G25" s="4" t="s">
        <v>2</v>
      </c>
      <c r="H25" s="4" t="s">
        <v>2</v>
      </c>
      <c r="I25" s="4" t="s">
        <v>2</v>
      </c>
      <c r="J25" s="4" t="s">
        <v>3</v>
      </c>
      <c r="K25" s="31" t="s">
        <v>3</v>
      </c>
      <c r="L25" s="9"/>
      <c r="M25" s="53">
        <v>7.94</v>
      </c>
      <c r="N25" s="9"/>
      <c r="O25" s="35"/>
    </row>
    <row r="26" spans="1:15" s="3" customFormat="1">
      <c r="A26" s="4">
        <v>15</v>
      </c>
      <c r="B26" s="4">
        <v>87</v>
      </c>
      <c r="C26" s="3" t="s">
        <v>38</v>
      </c>
      <c r="D26" s="19">
        <f>(7.7+7.79+7.75+7.96)/4</f>
        <v>7.8000000000000007</v>
      </c>
      <c r="E26" s="4">
        <v>1</v>
      </c>
      <c r="F26" s="4" t="s">
        <v>3</v>
      </c>
      <c r="G26" s="4" t="s">
        <v>2</v>
      </c>
      <c r="H26" s="4" t="s">
        <v>2</v>
      </c>
      <c r="I26" s="4" t="s">
        <v>3</v>
      </c>
      <c r="J26" s="4" t="s">
        <v>3</v>
      </c>
      <c r="K26" s="31" t="s">
        <v>3</v>
      </c>
      <c r="L26" s="9"/>
      <c r="M26" s="53">
        <v>7.8000000000000007</v>
      </c>
      <c r="N26" s="9"/>
      <c r="O26" s="35"/>
    </row>
    <row r="27" spans="1:15" s="3" customFormat="1">
      <c r="A27" s="4">
        <v>16</v>
      </c>
      <c r="B27" s="4">
        <v>77</v>
      </c>
      <c r="C27" s="3" t="s">
        <v>39</v>
      </c>
      <c r="D27" s="19">
        <f>(7.52+7.9+8.01+7.67)/4</f>
        <v>7.7750000000000004</v>
      </c>
      <c r="E27" s="4">
        <v>1</v>
      </c>
      <c r="F27" s="4" t="s">
        <v>3</v>
      </c>
      <c r="G27" s="4" t="s">
        <v>2</v>
      </c>
      <c r="H27" s="4" t="s">
        <v>2</v>
      </c>
      <c r="I27" s="4" t="s">
        <v>2</v>
      </c>
      <c r="J27" s="4" t="s">
        <v>3</v>
      </c>
      <c r="K27" s="31" t="s">
        <v>3</v>
      </c>
      <c r="L27" s="9"/>
      <c r="M27" s="53">
        <v>7.77</v>
      </c>
      <c r="N27" s="9"/>
      <c r="O27" s="35"/>
    </row>
    <row r="28" spans="1:15" s="3" customFormat="1">
      <c r="A28" s="4">
        <v>17</v>
      </c>
      <c r="B28" s="4">
        <v>68</v>
      </c>
      <c r="C28" s="3" t="s">
        <v>40</v>
      </c>
      <c r="D28" s="19">
        <f>+(6.68+(7.28+7.6)/2+8.08+8.48)/4</f>
        <v>7.67</v>
      </c>
      <c r="E28" s="4">
        <v>1</v>
      </c>
      <c r="F28" s="4">
        <v>2</v>
      </c>
      <c r="G28" s="4" t="s">
        <v>2</v>
      </c>
      <c r="H28" s="4" t="s">
        <v>2</v>
      </c>
      <c r="I28" s="4" t="s">
        <v>2</v>
      </c>
      <c r="J28" s="4" t="s">
        <v>3</v>
      </c>
      <c r="K28" s="31" t="s">
        <v>3</v>
      </c>
      <c r="L28" s="9"/>
      <c r="M28" s="53">
        <v>7.67</v>
      </c>
      <c r="N28" s="9"/>
      <c r="O28" s="35"/>
    </row>
    <row r="29" spans="1:15" s="3" customFormat="1">
      <c r="A29" s="4">
        <v>18</v>
      </c>
      <c r="B29" s="4">
        <v>12</v>
      </c>
      <c r="C29" s="5" t="s">
        <v>43</v>
      </c>
      <c r="D29" s="19">
        <f>(7.47+7.78+7.5+7.8)/4</f>
        <v>7.6375000000000002</v>
      </c>
      <c r="E29" s="4">
        <v>1</v>
      </c>
      <c r="F29" s="4">
        <v>2</v>
      </c>
      <c r="G29" s="4" t="s">
        <v>2</v>
      </c>
      <c r="H29" s="4" t="s">
        <v>2</v>
      </c>
      <c r="I29" s="4" t="s">
        <v>3</v>
      </c>
      <c r="J29" s="4" t="s">
        <v>3</v>
      </c>
      <c r="K29" s="31" t="s">
        <v>3</v>
      </c>
      <c r="L29" s="9"/>
      <c r="M29" s="53">
        <v>7.63</v>
      </c>
      <c r="N29" s="9"/>
      <c r="O29" s="35"/>
    </row>
    <row r="30" spans="1:15" s="3" customFormat="1">
      <c r="A30" s="4">
        <v>19</v>
      </c>
      <c r="B30" s="4">
        <v>83</v>
      </c>
      <c r="C30" s="3" t="s">
        <v>44</v>
      </c>
      <c r="D30" s="19">
        <f>(7.12+(7.27+7.73)/2+8.18+7.73)/4</f>
        <v>7.6325000000000003</v>
      </c>
      <c r="E30" s="4">
        <v>1</v>
      </c>
      <c r="F30" s="4" t="s">
        <v>3</v>
      </c>
      <c r="G30" s="4" t="s">
        <v>2</v>
      </c>
      <c r="H30" s="4" t="s">
        <v>2</v>
      </c>
      <c r="I30" s="4" t="s">
        <v>2</v>
      </c>
      <c r="J30" s="4" t="s">
        <v>3</v>
      </c>
      <c r="K30" s="31" t="s">
        <v>3</v>
      </c>
      <c r="L30" s="9"/>
      <c r="M30" s="53">
        <v>7.63</v>
      </c>
      <c r="N30" s="9"/>
      <c r="O30" s="35"/>
    </row>
    <row r="31" spans="1:15" s="3" customFormat="1">
      <c r="A31" s="4">
        <v>20</v>
      </c>
      <c r="B31" s="4">
        <v>23</v>
      </c>
      <c r="C31" s="3" t="s">
        <v>45</v>
      </c>
      <c r="D31" s="19">
        <f>(7.22+7.35+8.12+7.8)/4</f>
        <v>7.6224999999999996</v>
      </c>
      <c r="E31" s="4">
        <v>1</v>
      </c>
      <c r="F31" s="4">
        <v>2</v>
      </c>
      <c r="G31" s="4" t="s">
        <v>2</v>
      </c>
      <c r="H31" s="4" t="s">
        <v>2</v>
      </c>
      <c r="I31" s="4" t="s">
        <v>2</v>
      </c>
      <c r="J31" s="4" t="s">
        <v>3</v>
      </c>
      <c r="K31" s="31" t="s">
        <v>3</v>
      </c>
      <c r="L31" s="9"/>
      <c r="M31" s="53">
        <v>7.62</v>
      </c>
      <c r="N31" s="9"/>
      <c r="O31" s="35"/>
    </row>
    <row r="32" spans="1:15" s="3" customFormat="1">
      <c r="A32" s="4">
        <v>21</v>
      </c>
      <c r="B32" s="4">
        <v>114</v>
      </c>
      <c r="C32" s="3" t="s">
        <v>46</v>
      </c>
      <c r="D32" s="19">
        <f>(7.55+7.72+7.35+7.82)/4</f>
        <v>7.6099999999999994</v>
      </c>
      <c r="E32" s="4">
        <v>1</v>
      </c>
      <c r="F32" s="4" t="s">
        <v>3</v>
      </c>
      <c r="G32" s="4" t="s">
        <v>2</v>
      </c>
      <c r="H32" s="4" t="s">
        <v>2</v>
      </c>
      <c r="I32" s="4" t="s">
        <v>3</v>
      </c>
      <c r="J32" s="4" t="s">
        <v>3</v>
      </c>
      <c r="K32" s="31" t="s">
        <v>3</v>
      </c>
      <c r="L32" s="9"/>
      <c r="M32" s="53">
        <v>7.6099999999999994</v>
      </c>
      <c r="N32" s="9"/>
      <c r="O32" s="35"/>
    </row>
    <row r="33" spans="1:15" s="3" customFormat="1">
      <c r="A33" s="4">
        <v>22</v>
      </c>
      <c r="B33" s="4">
        <v>62</v>
      </c>
      <c r="C33" s="3" t="s">
        <v>47</v>
      </c>
      <c r="D33" s="19">
        <f>(7.17+7.86+7.9+7.5)/4</f>
        <v>7.6074999999999999</v>
      </c>
      <c r="E33" s="4">
        <v>1</v>
      </c>
      <c r="F33" s="4">
        <v>2</v>
      </c>
      <c r="G33" s="4" t="s">
        <v>2</v>
      </c>
      <c r="H33" s="4" t="s">
        <v>2</v>
      </c>
      <c r="I33" s="4" t="s">
        <v>3</v>
      </c>
      <c r="J33" s="3" t="s">
        <v>2</v>
      </c>
      <c r="K33" s="31" t="s">
        <v>3</v>
      </c>
      <c r="L33" s="9"/>
      <c r="M33" s="53">
        <v>7.6</v>
      </c>
      <c r="N33" s="9"/>
      <c r="O33" s="35"/>
    </row>
    <row r="34" spans="1:15" s="3" customFormat="1">
      <c r="A34" s="4">
        <v>23</v>
      </c>
      <c r="B34" s="4">
        <v>3</v>
      </c>
      <c r="C34" s="3" t="s">
        <v>48</v>
      </c>
      <c r="D34" s="19">
        <f>(7.1+7.21+8.17+7.72)/4</f>
        <v>7.5499999999999989</v>
      </c>
      <c r="E34" s="4">
        <v>1</v>
      </c>
      <c r="F34" s="4">
        <v>2</v>
      </c>
      <c r="G34" s="4" t="s">
        <v>2</v>
      </c>
      <c r="I34" s="4" t="s">
        <v>3</v>
      </c>
      <c r="J34" s="4" t="s">
        <v>3</v>
      </c>
      <c r="K34" s="31" t="s">
        <v>3</v>
      </c>
      <c r="L34" s="9"/>
      <c r="M34" s="53">
        <v>7.5499999999999989</v>
      </c>
      <c r="N34" s="9"/>
      <c r="O34" s="35"/>
    </row>
    <row r="35" spans="1:15" s="3" customFormat="1">
      <c r="A35" s="4">
        <v>24</v>
      </c>
      <c r="B35" s="4">
        <v>16</v>
      </c>
      <c r="C35" s="3" t="s">
        <v>49</v>
      </c>
      <c r="D35" s="19">
        <f>(7.14+7.75+7.53+7.71)/4</f>
        <v>7.5325000000000006</v>
      </c>
      <c r="E35" s="4">
        <v>1</v>
      </c>
      <c r="F35" s="4">
        <v>2</v>
      </c>
      <c r="G35" s="4" t="s">
        <v>2</v>
      </c>
      <c r="H35" s="4" t="s">
        <v>2</v>
      </c>
      <c r="I35" s="4" t="s">
        <v>3</v>
      </c>
      <c r="J35" s="4" t="s">
        <v>3</v>
      </c>
      <c r="K35" s="31" t="s">
        <v>3</v>
      </c>
      <c r="L35" s="9"/>
      <c r="M35" s="53">
        <v>7.53</v>
      </c>
      <c r="N35" s="9"/>
      <c r="O35" s="35"/>
    </row>
    <row r="36" spans="1:15" s="3" customFormat="1">
      <c r="A36" s="4">
        <v>25</v>
      </c>
      <c r="B36" s="4">
        <v>59</v>
      </c>
      <c r="C36" s="3" t="s">
        <v>50</v>
      </c>
      <c r="D36" s="19">
        <f>(7.03+7.19+7.53+8.29)/4</f>
        <v>7.51</v>
      </c>
      <c r="E36" s="4">
        <v>1</v>
      </c>
      <c r="F36" s="4">
        <v>2</v>
      </c>
      <c r="G36" s="4" t="s">
        <v>2</v>
      </c>
      <c r="H36" s="4" t="s">
        <v>2</v>
      </c>
      <c r="I36" s="4" t="s">
        <v>2</v>
      </c>
      <c r="J36" s="4" t="s">
        <v>2</v>
      </c>
      <c r="K36" s="31" t="s">
        <v>3</v>
      </c>
      <c r="L36" s="9"/>
      <c r="M36" s="53">
        <v>7.51</v>
      </c>
      <c r="N36" s="9"/>
      <c r="O36" s="35"/>
    </row>
    <row r="37" spans="1:15" s="3" customFormat="1">
      <c r="A37" s="4">
        <v>26</v>
      </c>
      <c r="B37" s="4">
        <v>78</v>
      </c>
      <c r="C37" s="3" t="s">
        <v>51</v>
      </c>
      <c r="D37" s="19">
        <f>(7.48+6.87+7.32+8.13)/4</f>
        <v>7.4500000000000011</v>
      </c>
      <c r="E37" s="4">
        <v>1</v>
      </c>
      <c r="F37" s="4" t="s">
        <v>3</v>
      </c>
      <c r="G37" s="4" t="s">
        <v>2</v>
      </c>
      <c r="H37" s="4" t="s">
        <v>2</v>
      </c>
      <c r="I37" s="4" t="s">
        <v>2</v>
      </c>
      <c r="J37" s="4" t="s">
        <v>3</v>
      </c>
      <c r="K37" s="31" t="s">
        <v>3</v>
      </c>
      <c r="L37" s="9"/>
      <c r="M37" s="53">
        <v>7.4500000000000011</v>
      </c>
      <c r="N37" s="9"/>
      <c r="O37" s="35"/>
    </row>
    <row r="38" spans="1:15" s="3" customFormat="1">
      <c r="A38" s="4">
        <v>27</v>
      </c>
      <c r="B38" s="4">
        <v>15</v>
      </c>
      <c r="C38" s="3" t="s">
        <v>52</v>
      </c>
      <c r="D38" s="19">
        <f>(7.47+7.66+7.25+7.42)/4</f>
        <v>7.4499999999999993</v>
      </c>
      <c r="E38" s="4">
        <v>1</v>
      </c>
      <c r="F38" s="4">
        <v>2</v>
      </c>
      <c r="G38" s="4" t="s">
        <v>2</v>
      </c>
      <c r="H38" s="4" t="s">
        <v>2</v>
      </c>
      <c r="I38" s="4" t="s">
        <v>3</v>
      </c>
      <c r="J38" s="4" t="s">
        <v>3</v>
      </c>
      <c r="K38" s="31" t="s">
        <v>3</v>
      </c>
      <c r="L38" s="9"/>
      <c r="M38" s="53">
        <v>7.4499999999999993</v>
      </c>
      <c r="N38" s="9"/>
      <c r="O38" s="35"/>
    </row>
    <row r="39" spans="1:15" s="3" customFormat="1">
      <c r="A39" s="4">
        <v>28</v>
      </c>
      <c r="B39" s="4">
        <v>17</v>
      </c>
      <c r="C39" s="3" t="s">
        <v>55</v>
      </c>
      <c r="D39" s="19">
        <f>(7.28+7.45)/2</f>
        <v>7.3650000000000002</v>
      </c>
      <c r="E39" s="4">
        <v>1</v>
      </c>
      <c r="F39" s="4">
        <v>2</v>
      </c>
      <c r="G39" s="4" t="s">
        <v>2</v>
      </c>
      <c r="H39" s="4" t="s">
        <v>2</v>
      </c>
      <c r="I39" s="4" t="s">
        <v>2</v>
      </c>
      <c r="J39" s="4" t="s">
        <v>3</v>
      </c>
      <c r="K39" s="31" t="s">
        <v>3</v>
      </c>
      <c r="L39" s="9"/>
      <c r="M39" s="53">
        <v>7.36</v>
      </c>
      <c r="N39" s="9"/>
      <c r="O39" s="35"/>
    </row>
    <row r="40" spans="1:15" s="3" customFormat="1">
      <c r="A40" s="4">
        <v>29</v>
      </c>
      <c r="B40" s="4">
        <v>67</v>
      </c>
      <c r="C40" s="3" t="s">
        <v>58</v>
      </c>
      <c r="D40" s="19">
        <f>(7.58+7.78+6.85+7.13)/4</f>
        <v>7.335</v>
      </c>
      <c r="E40" s="4">
        <v>1</v>
      </c>
      <c r="F40" s="4">
        <v>2</v>
      </c>
      <c r="G40" s="4" t="s">
        <v>2</v>
      </c>
      <c r="H40" s="4" t="s">
        <v>2</v>
      </c>
      <c r="I40" s="4" t="s">
        <v>3</v>
      </c>
      <c r="J40" s="4" t="s">
        <v>3</v>
      </c>
      <c r="K40" s="31" t="s">
        <v>3</v>
      </c>
      <c r="L40" s="9"/>
      <c r="M40" s="53">
        <v>7.33</v>
      </c>
      <c r="N40" s="9"/>
      <c r="O40" s="35"/>
    </row>
    <row r="41" spans="1:15" s="3" customFormat="1">
      <c r="A41" s="4">
        <v>30</v>
      </c>
      <c r="B41" s="4">
        <v>10</v>
      </c>
      <c r="C41" s="3" t="s">
        <v>60</v>
      </c>
      <c r="D41" s="19">
        <f>(7.44+7.5+7.07+7.21)/4</f>
        <v>7.3050000000000006</v>
      </c>
      <c r="E41" s="4">
        <v>1</v>
      </c>
      <c r="F41" s="4">
        <v>2</v>
      </c>
      <c r="G41" s="4" t="s">
        <v>2</v>
      </c>
      <c r="I41" s="4" t="s">
        <v>3</v>
      </c>
      <c r="J41" s="4" t="s">
        <v>3</v>
      </c>
      <c r="K41" s="31" t="s">
        <v>3</v>
      </c>
      <c r="L41" s="9"/>
      <c r="M41" s="53">
        <v>7.3</v>
      </c>
      <c r="N41" s="9"/>
      <c r="O41" s="35"/>
    </row>
    <row r="42" spans="1:15" s="3" customFormat="1">
      <c r="A42" s="4">
        <v>31</v>
      </c>
      <c r="B42" s="4">
        <v>6</v>
      </c>
      <c r="C42" s="3" t="s">
        <v>61</v>
      </c>
      <c r="D42" s="19">
        <f>(7.17+6.8+7.66+7.55)/4</f>
        <v>7.2949999999999999</v>
      </c>
      <c r="E42" s="4">
        <v>1</v>
      </c>
      <c r="F42" s="4" t="s">
        <v>3</v>
      </c>
      <c r="G42" s="4" t="s">
        <v>2</v>
      </c>
      <c r="I42" s="4" t="s">
        <v>3</v>
      </c>
      <c r="J42" s="4" t="s">
        <v>3</v>
      </c>
      <c r="K42" s="31" t="s">
        <v>3</v>
      </c>
      <c r="L42" s="9"/>
      <c r="M42" s="53">
        <v>7.29</v>
      </c>
      <c r="N42" s="9"/>
      <c r="O42" s="35"/>
    </row>
    <row r="43" spans="1:15" s="3" customFormat="1">
      <c r="A43" s="4">
        <v>32</v>
      </c>
      <c r="B43" s="4">
        <v>115</v>
      </c>
      <c r="C43" s="3" t="s">
        <v>62</v>
      </c>
      <c r="D43" s="19">
        <f>(8.74+6.53+(6.97+5.66)/2+7.75+7.11)/5</f>
        <v>7.2889999999999997</v>
      </c>
      <c r="E43" s="4">
        <v>1</v>
      </c>
      <c r="F43" s="4" t="s">
        <v>3</v>
      </c>
      <c r="G43" s="4" t="s">
        <v>2</v>
      </c>
      <c r="H43" s="4" t="s">
        <v>2</v>
      </c>
      <c r="I43" s="4" t="s">
        <v>2</v>
      </c>
      <c r="J43" s="4" t="s">
        <v>3</v>
      </c>
      <c r="K43" s="31" t="s">
        <v>3</v>
      </c>
      <c r="L43" s="9"/>
      <c r="M43" s="53">
        <v>7.28</v>
      </c>
      <c r="N43" s="9"/>
      <c r="O43" s="35"/>
    </row>
    <row r="44" spans="1:15" s="3" customFormat="1">
      <c r="A44" s="4">
        <v>33</v>
      </c>
      <c r="B44" s="4">
        <v>9</v>
      </c>
      <c r="C44" s="3" t="s">
        <v>63</v>
      </c>
      <c r="D44" s="19">
        <f>(7.33+7.78+7.27+6.66)/4</f>
        <v>7.26</v>
      </c>
      <c r="E44" s="4">
        <v>1</v>
      </c>
      <c r="F44" s="4">
        <v>2</v>
      </c>
      <c r="G44" s="4" t="s">
        <v>2</v>
      </c>
      <c r="H44" s="4" t="s">
        <v>2</v>
      </c>
      <c r="I44" s="4" t="s">
        <v>3</v>
      </c>
      <c r="J44" s="4" t="s">
        <v>3</v>
      </c>
      <c r="K44" s="31" t="s">
        <v>3</v>
      </c>
      <c r="L44" s="9"/>
      <c r="M44" s="53">
        <v>7.26</v>
      </c>
      <c r="N44" s="9"/>
      <c r="O44" s="35"/>
    </row>
    <row r="45" spans="1:15" s="3" customFormat="1">
      <c r="A45" s="4">
        <v>34</v>
      </c>
      <c r="B45" s="4">
        <v>122</v>
      </c>
      <c r="C45" s="3" t="s">
        <v>69</v>
      </c>
      <c r="D45" s="19">
        <f>(7.21+7.11)/2</f>
        <v>7.16</v>
      </c>
      <c r="E45" s="4">
        <v>1</v>
      </c>
      <c r="F45" s="4">
        <v>2</v>
      </c>
      <c r="G45" s="4" t="s">
        <v>2</v>
      </c>
      <c r="H45" s="4" t="s">
        <v>2</v>
      </c>
      <c r="I45" s="4" t="s">
        <v>3</v>
      </c>
      <c r="J45" s="4" t="s">
        <v>3</v>
      </c>
      <c r="K45" s="31" t="s">
        <v>3</v>
      </c>
      <c r="L45" s="9"/>
      <c r="M45" s="53">
        <v>7.16</v>
      </c>
      <c r="N45" s="9"/>
      <c r="O45" s="35"/>
    </row>
    <row r="46" spans="1:15" s="3" customFormat="1">
      <c r="A46" s="4">
        <v>35</v>
      </c>
      <c r="B46" s="4">
        <v>80</v>
      </c>
      <c r="C46" s="3" t="s">
        <v>71</v>
      </c>
      <c r="D46" s="19">
        <f>(6.99+7.29)/2</f>
        <v>7.1400000000000006</v>
      </c>
      <c r="E46" s="4">
        <v>1</v>
      </c>
      <c r="F46" s="4" t="s">
        <v>3</v>
      </c>
      <c r="G46" s="4" t="s">
        <v>2</v>
      </c>
      <c r="H46" s="4" t="s">
        <v>2</v>
      </c>
      <c r="I46" s="4" t="s">
        <v>2</v>
      </c>
      <c r="J46" s="4" t="s">
        <v>3</v>
      </c>
      <c r="K46" s="31" t="s">
        <v>3</v>
      </c>
      <c r="L46" s="9"/>
      <c r="M46" s="53">
        <v>7.1400000000000006</v>
      </c>
      <c r="N46" s="9"/>
      <c r="O46" s="35"/>
    </row>
    <row r="47" spans="1:15" s="3" customFormat="1">
      <c r="A47" s="4">
        <v>36</v>
      </c>
      <c r="B47" s="4">
        <v>25</v>
      </c>
      <c r="C47" s="3" t="s">
        <v>72</v>
      </c>
      <c r="D47" s="19">
        <f>(6.63+7+7.05+7.76)/4</f>
        <v>7.1099999999999994</v>
      </c>
      <c r="E47" s="4">
        <v>1</v>
      </c>
      <c r="F47" s="4" t="s">
        <v>3</v>
      </c>
      <c r="G47" s="4" t="s">
        <v>2</v>
      </c>
      <c r="H47" s="4" t="s">
        <v>2</v>
      </c>
      <c r="I47" s="4" t="s">
        <v>3</v>
      </c>
      <c r="J47" s="4" t="s">
        <v>3</v>
      </c>
      <c r="K47" s="31" t="s">
        <v>3</v>
      </c>
      <c r="L47" s="9"/>
      <c r="M47" s="53">
        <v>7.1099999999999994</v>
      </c>
      <c r="N47" s="9"/>
      <c r="O47" s="35"/>
    </row>
    <row r="48" spans="1:15" s="3" customFormat="1">
      <c r="A48" s="4">
        <v>37</v>
      </c>
      <c r="B48" s="4">
        <v>86</v>
      </c>
      <c r="C48" s="3" t="s">
        <v>73</v>
      </c>
      <c r="D48" s="19">
        <f>(6.43+6.71+7.42+7.76)/4</f>
        <v>7.08</v>
      </c>
      <c r="E48" s="4">
        <v>1</v>
      </c>
      <c r="F48" s="4">
        <v>2</v>
      </c>
      <c r="G48" s="4" t="s">
        <v>2</v>
      </c>
      <c r="H48" s="4" t="s">
        <v>2</v>
      </c>
      <c r="I48" s="4" t="s">
        <v>3</v>
      </c>
      <c r="J48" s="4" t="s">
        <v>3</v>
      </c>
      <c r="K48" s="31" t="s">
        <v>3</v>
      </c>
      <c r="L48" s="9"/>
      <c r="M48" s="53">
        <v>7.08</v>
      </c>
      <c r="N48" s="9"/>
      <c r="O48" s="35"/>
    </row>
    <row r="49" spans="1:15" s="3" customFormat="1">
      <c r="A49" s="4">
        <v>38</v>
      </c>
      <c r="B49" s="4">
        <v>102</v>
      </c>
      <c r="C49" s="3" t="s">
        <v>76</v>
      </c>
      <c r="D49" s="19">
        <f>(6.8+7.18)/2</f>
        <v>6.99</v>
      </c>
      <c r="E49" s="4">
        <v>1</v>
      </c>
      <c r="F49" s="4">
        <v>2</v>
      </c>
      <c r="G49" s="4" t="s">
        <v>2</v>
      </c>
      <c r="H49" s="4" t="s">
        <v>2</v>
      </c>
      <c r="I49" s="4" t="s">
        <v>2</v>
      </c>
      <c r="J49" s="4" t="s">
        <v>3</v>
      </c>
      <c r="K49" s="31" t="s">
        <v>3</v>
      </c>
      <c r="L49" s="9"/>
      <c r="M49" s="53">
        <v>6.99</v>
      </c>
      <c r="N49" s="9"/>
      <c r="O49" s="35"/>
    </row>
    <row r="50" spans="1:15" s="3" customFormat="1">
      <c r="A50" s="4">
        <v>39</v>
      </c>
      <c r="B50" s="4">
        <v>63</v>
      </c>
      <c r="C50" s="3" t="s">
        <v>77</v>
      </c>
      <c r="D50" s="19">
        <f>(6.81+6.78+7.33)/3</f>
        <v>6.9733333333333336</v>
      </c>
      <c r="E50" s="4">
        <v>1</v>
      </c>
      <c r="F50" s="4">
        <v>2</v>
      </c>
      <c r="G50" s="4" t="s">
        <v>2</v>
      </c>
      <c r="H50" s="4" t="s">
        <v>2</v>
      </c>
      <c r="I50" s="4" t="s">
        <v>3</v>
      </c>
      <c r="J50" s="4" t="s">
        <v>3</v>
      </c>
      <c r="K50" s="31" t="s">
        <v>3</v>
      </c>
      <c r="L50" s="9"/>
      <c r="M50" s="53">
        <v>6.97</v>
      </c>
      <c r="N50" s="9"/>
      <c r="O50" s="35"/>
    </row>
    <row r="51" spans="1:15" s="3" customFormat="1">
      <c r="A51" s="4">
        <v>40</v>
      </c>
      <c r="B51" s="4">
        <v>13</v>
      </c>
      <c r="C51" s="3" t="s">
        <v>78</v>
      </c>
      <c r="D51" s="19">
        <f>(6.52+7+6.94+7.35)/4</f>
        <v>6.9525000000000006</v>
      </c>
      <c r="E51" s="4">
        <v>1</v>
      </c>
      <c r="F51" s="4">
        <v>2</v>
      </c>
      <c r="G51" s="4" t="s">
        <v>2</v>
      </c>
      <c r="H51" s="4" t="s">
        <v>2</v>
      </c>
      <c r="I51" s="4" t="s">
        <v>3</v>
      </c>
      <c r="J51" s="4" t="s">
        <v>3</v>
      </c>
      <c r="K51" s="31" t="s">
        <v>3</v>
      </c>
      <c r="L51" s="9"/>
      <c r="M51" s="53">
        <v>6.95</v>
      </c>
      <c r="N51" s="9"/>
      <c r="O51" s="35"/>
    </row>
    <row r="52" spans="1:15" s="3" customFormat="1">
      <c r="A52" s="4">
        <v>41</v>
      </c>
      <c r="B52" s="4">
        <v>117</v>
      </c>
      <c r="C52" s="3" t="s">
        <v>80</v>
      </c>
      <c r="D52" s="19">
        <f>(7.2+7.16+6.46+6.96)/4</f>
        <v>6.9450000000000003</v>
      </c>
      <c r="E52" s="4">
        <v>1</v>
      </c>
      <c r="F52" s="4" t="s">
        <v>3</v>
      </c>
      <c r="G52" s="4" t="s">
        <v>2</v>
      </c>
      <c r="H52" s="4" t="s">
        <v>2</v>
      </c>
      <c r="I52" s="4" t="s">
        <v>2</v>
      </c>
      <c r="J52" s="4" t="s">
        <v>3</v>
      </c>
      <c r="K52" s="31" t="s">
        <v>3</v>
      </c>
      <c r="L52" s="9"/>
      <c r="M52" s="53">
        <v>6.94</v>
      </c>
      <c r="N52" s="9"/>
      <c r="O52" s="35"/>
    </row>
    <row r="53" spans="1:15" s="3" customFormat="1">
      <c r="A53" s="4">
        <v>42</v>
      </c>
      <c r="B53" s="4">
        <v>28</v>
      </c>
      <c r="C53" s="3" t="s">
        <v>81</v>
      </c>
      <c r="D53" s="19">
        <f>(7.28+6.6)/2</f>
        <v>6.9399999999999995</v>
      </c>
      <c r="E53" s="4">
        <v>1</v>
      </c>
      <c r="F53" s="4">
        <v>2</v>
      </c>
      <c r="G53" s="4" t="s">
        <v>2</v>
      </c>
      <c r="H53" s="4" t="s">
        <v>2</v>
      </c>
      <c r="I53" s="4" t="s">
        <v>2</v>
      </c>
      <c r="J53" s="4" t="s">
        <v>3</v>
      </c>
      <c r="K53" s="31" t="s">
        <v>3</v>
      </c>
      <c r="L53" s="9"/>
      <c r="M53" s="53">
        <v>6.9399999999999995</v>
      </c>
      <c r="N53" s="9"/>
      <c r="O53" s="35"/>
    </row>
    <row r="54" spans="1:15" s="3" customFormat="1">
      <c r="A54" s="4">
        <v>43</v>
      </c>
      <c r="B54" s="4">
        <v>56</v>
      </c>
      <c r="C54" s="3" t="s">
        <v>82</v>
      </c>
      <c r="D54" s="19">
        <f>(7.07+6.61+6.9+6.71+7.33)/5</f>
        <v>6.9239999999999995</v>
      </c>
      <c r="E54" s="4">
        <v>1</v>
      </c>
      <c r="F54" s="4">
        <v>2</v>
      </c>
      <c r="G54" s="4" t="s">
        <v>2</v>
      </c>
      <c r="H54" s="4" t="s">
        <v>2</v>
      </c>
      <c r="I54" s="4" t="s">
        <v>2</v>
      </c>
      <c r="J54" s="4" t="s">
        <v>3</v>
      </c>
      <c r="K54" s="31" t="s">
        <v>3</v>
      </c>
      <c r="L54" s="9"/>
      <c r="M54" s="53">
        <v>6.92</v>
      </c>
      <c r="N54" s="9"/>
      <c r="O54" s="35"/>
    </row>
    <row r="55" spans="1:15" s="3" customFormat="1">
      <c r="A55" s="4">
        <v>44</v>
      </c>
      <c r="B55" s="4">
        <v>91</v>
      </c>
      <c r="C55" s="3" t="s">
        <v>84</v>
      </c>
      <c r="D55" s="19">
        <f>(7.21+7.07+6.73+6.55+6.55)/5</f>
        <v>6.8220000000000001</v>
      </c>
      <c r="E55" s="4">
        <v>1</v>
      </c>
      <c r="F55" s="4">
        <v>2</v>
      </c>
      <c r="G55" s="4" t="s">
        <v>2</v>
      </c>
      <c r="H55" s="4" t="s">
        <v>2</v>
      </c>
      <c r="I55" s="4" t="s">
        <v>2</v>
      </c>
      <c r="J55" s="4" t="s">
        <v>3</v>
      </c>
      <c r="K55" s="31" t="s">
        <v>3</v>
      </c>
      <c r="L55" s="9"/>
      <c r="M55" s="53">
        <v>6.82</v>
      </c>
      <c r="N55" s="9"/>
      <c r="O55" s="35"/>
    </row>
    <row r="56" spans="1:15" s="3" customFormat="1">
      <c r="A56" s="4">
        <v>45</v>
      </c>
      <c r="B56" s="4">
        <v>32</v>
      </c>
      <c r="C56" s="3" t="s">
        <v>85</v>
      </c>
      <c r="D56" s="19">
        <f>(6.85+(6+7.09)/2+7.26+6.63)/4</f>
        <v>6.82125</v>
      </c>
      <c r="E56" s="4">
        <v>1</v>
      </c>
      <c r="F56" s="4">
        <v>2</v>
      </c>
      <c r="G56" s="4" t="s">
        <v>2</v>
      </c>
      <c r="H56" s="4" t="s">
        <v>2</v>
      </c>
      <c r="I56" s="4" t="s">
        <v>2</v>
      </c>
      <c r="J56" s="4" t="s">
        <v>3</v>
      </c>
      <c r="K56" s="31" t="s">
        <v>3</v>
      </c>
      <c r="L56" s="9"/>
      <c r="M56" s="53">
        <v>6.82</v>
      </c>
      <c r="N56" s="9"/>
      <c r="O56" s="35"/>
    </row>
    <row r="57" spans="1:15" s="3" customFormat="1">
      <c r="A57" s="4">
        <v>46</v>
      </c>
      <c r="B57" s="4">
        <v>55</v>
      </c>
      <c r="C57" s="3" t="s">
        <v>89</v>
      </c>
      <c r="D57" s="19">
        <f>(6.81+7.3+6.39+6.6)/4</f>
        <v>6.7750000000000004</v>
      </c>
      <c r="E57" s="4">
        <v>1</v>
      </c>
      <c r="F57" s="4">
        <v>2</v>
      </c>
      <c r="G57" s="4" t="s">
        <v>2</v>
      </c>
      <c r="H57" s="4" t="s">
        <v>2</v>
      </c>
      <c r="I57" s="4" t="s">
        <v>2</v>
      </c>
      <c r="J57" s="4" t="s">
        <v>3</v>
      </c>
      <c r="K57" s="31" t="s">
        <v>3</v>
      </c>
      <c r="L57" s="9"/>
      <c r="M57" s="53">
        <v>6.77</v>
      </c>
      <c r="N57" s="9"/>
      <c r="O57" s="35"/>
    </row>
    <row r="58" spans="1:15" s="3" customFormat="1">
      <c r="A58" s="4">
        <v>47</v>
      </c>
      <c r="B58" s="4">
        <v>84</v>
      </c>
      <c r="C58" s="3" t="s">
        <v>92</v>
      </c>
      <c r="D58" s="19">
        <f>(6.9+6.44+6.87+6.8)/4</f>
        <v>6.7525000000000004</v>
      </c>
      <c r="E58" s="4">
        <v>1</v>
      </c>
      <c r="F58" s="4" t="s">
        <v>3</v>
      </c>
      <c r="G58" s="4" t="s">
        <v>2</v>
      </c>
      <c r="H58" s="4" t="s">
        <v>2</v>
      </c>
      <c r="I58" s="4" t="s">
        <v>2</v>
      </c>
      <c r="J58" s="4" t="s">
        <v>3</v>
      </c>
      <c r="K58" s="31" t="s">
        <v>3</v>
      </c>
      <c r="L58" s="9"/>
      <c r="M58" s="53">
        <v>6.75</v>
      </c>
      <c r="N58" s="9"/>
      <c r="O58" s="35"/>
    </row>
    <row r="59" spans="1:15" s="3" customFormat="1">
      <c r="A59" s="4">
        <v>48</v>
      </c>
      <c r="B59" s="4">
        <v>95</v>
      </c>
      <c r="C59" s="3" t="s">
        <v>96</v>
      </c>
      <c r="D59" s="19">
        <f>(6.17+6.27+7.35+6.84)/4</f>
        <v>6.6574999999999998</v>
      </c>
      <c r="E59" s="4">
        <v>1</v>
      </c>
      <c r="F59" s="4">
        <v>2</v>
      </c>
      <c r="G59" s="4" t="s">
        <v>2</v>
      </c>
      <c r="H59" s="4" t="s">
        <v>2</v>
      </c>
      <c r="I59" s="4" t="s">
        <v>3</v>
      </c>
      <c r="J59" s="4" t="s">
        <v>3</v>
      </c>
      <c r="K59" s="31" t="s">
        <v>3</v>
      </c>
      <c r="L59" s="9"/>
      <c r="M59" s="53">
        <v>6.65</v>
      </c>
      <c r="N59" s="9"/>
      <c r="O59" s="35"/>
    </row>
    <row r="60" spans="1:15" s="3" customFormat="1">
      <c r="A60" s="4">
        <v>49</v>
      </c>
      <c r="B60" s="4">
        <v>85</v>
      </c>
      <c r="C60" s="3" t="s">
        <v>99</v>
      </c>
      <c r="D60" s="19">
        <f>(6.4+6.6+6.76+6.6)/4</f>
        <v>6.59</v>
      </c>
      <c r="E60" s="4">
        <v>1</v>
      </c>
      <c r="F60" s="4">
        <v>2</v>
      </c>
      <c r="G60" s="4" t="s">
        <v>2</v>
      </c>
      <c r="H60" s="4" t="s">
        <v>2</v>
      </c>
      <c r="I60" s="4" t="s">
        <v>2</v>
      </c>
      <c r="J60" s="4" t="s">
        <v>3</v>
      </c>
      <c r="K60" s="31" t="s">
        <v>3</v>
      </c>
      <c r="L60" s="9"/>
      <c r="M60" s="53">
        <v>6.59</v>
      </c>
      <c r="N60" s="9"/>
      <c r="O60" s="35"/>
    </row>
    <row r="61" spans="1:15" s="3" customFormat="1">
      <c r="A61" s="4">
        <v>50</v>
      </c>
      <c r="B61" s="4">
        <v>76</v>
      </c>
      <c r="C61" s="3" t="s">
        <v>100</v>
      </c>
      <c r="D61" s="19">
        <f>(6.55+(6.2+6.51)/2+6.63+6.82)/4</f>
        <v>6.5887500000000001</v>
      </c>
      <c r="E61" s="4">
        <v>1</v>
      </c>
      <c r="F61" s="4">
        <v>2</v>
      </c>
      <c r="G61" s="4" t="s">
        <v>2</v>
      </c>
      <c r="H61" s="4" t="s">
        <v>2</v>
      </c>
      <c r="I61" s="4" t="s">
        <v>2</v>
      </c>
      <c r="J61" s="4" t="s">
        <v>3</v>
      </c>
      <c r="K61" s="31" t="s">
        <v>3</v>
      </c>
      <c r="L61" s="9"/>
      <c r="M61" s="53">
        <v>6.58</v>
      </c>
      <c r="N61" s="9"/>
      <c r="O61" s="35"/>
    </row>
    <row r="62" spans="1:15" s="3" customFormat="1">
      <c r="A62" s="4">
        <v>51</v>
      </c>
      <c r="B62" s="4">
        <v>70</v>
      </c>
      <c r="C62" s="3" t="s">
        <v>103</v>
      </c>
      <c r="D62" s="19">
        <f>(6.31+6.35+6.81+6.69)/4</f>
        <v>6.54</v>
      </c>
      <c r="E62" s="4">
        <v>1</v>
      </c>
      <c r="F62" s="4">
        <v>2</v>
      </c>
      <c r="G62" s="4" t="s">
        <v>2</v>
      </c>
      <c r="H62" s="4" t="s">
        <v>2</v>
      </c>
      <c r="I62" s="4" t="s">
        <v>3</v>
      </c>
      <c r="J62" s="4" t="s">
        <v>3</v>
      </c>
      <c r="K62" s="31" t="s">
        <v>3</v>
      </c>
      <c r="L62" s="9"/>
      <c r="M62" s="53">
        <v>6.54</v>
      </c>
      <c r="N62" s="9"/>
      <c r="O62" s="35"/>
    </row>
    <row r="63" spans="1:15" s="3" customFormat="1">
      <c r="A63" s="4">
        <v>52</v>
      </c>
      <c r="B63" s="4">
        <v>37</v>
      </c>
      <c r="C63" s="3" t="s">
        <v>104</v>
      </c>
      <c r="D63" s="19">
        <f>(6.33+6.11+6.76+6.77)/4</f>
        <v>6.4925000000000006</v>
      </c>
      <c r="E63" s="4">
        <v>1</v>
      </c>
      <c r="F63" s="4" t="s">
        <v>3</v>
      </c>
      <c r="G63" s="4" t="s">
        <v>2</v>
      </c>
      <c r="H63" s="4" t="s">
        <v>2</v>
      </c>
      <c r="I63" s="4" t="s">
        <v>3</v>
      </c>
      <c r="J63" s="4" t="s">
        <v>3</v>
      </c>
      <c r="K63" s="31" t="s">
        <v>3</v>
      </c>
      <c r="L63" s="9"/>
      <c r="M63" s="53">
        <v>6.49</v>
      </c>
      <c r="N63" s="9"/>
      <c r="O63" s="35"/>
    </row>
    <row r="64" spans="1:15" s="3" customFormat="1">
      <c r="A64" s="4">
        <v>53</v>
      </c>
      <c r="B64" s="4">
        <v>100</v>
      </c>
      <c r="C64" s="3" t="s">
        <v>105</v>
      </c>
      <c r="D64" s="19">
        <f>(6.76+6.47+6.23+6.45)/4</f>
        <v>6.4775</v>
      </c>
      <c r="E64" s="4">
        <v>2</v>
      </c>
      <c r="F64" s="4">
        <v>1</v>
      </c>
      <c r="G64" s="4" t="s">
        <v>2</v>
      </c>
      <c r="H64" s="4" t="s">
        <v>2</v>
      </c>
      <c r="I64" s="4" t="s">
        <v>2</v>
      </c>
      <c r="J64" s="4" t="s">
        <v>2</v>
      </c>
      <c r="K64" s="31" t="s">
        <v>3</v>
      </c>
      <c r="L64" s="9"/>
      <c r="M64" s="53">
        <v>6.47</v>
      </c>
      <c r="N64" s="9"/>
      <c r="O64" s="35"/>
    </row>
    <row r="65" spans="1:1021" s="3" customFormat="1">
      <c r="A65" s="4">
        <v>54</v>
      </c>
      <c r="B65" s="4">
        <v>61</v>
      </c>
      <c r="C65" s="3" t="s">
        <v>106</v>
      </c>
      <c r="D65" s="19">
        <f>(6.64+6.82+(6.99+6.7)/2+6.35+5.65)/5</f>
        <v>6.4610000000000003</v>
      </c>
      <c r="E65" s="4">
        <v>1</v>
      </c>
      <c r="F65" s="4">
        <v>2</v>
      </c>
      <c r="G65" s="4" t="s">
        <v>2</v>
      </c>
      <c r="H65" s="4" t="s">
        <v>2</v>
      </c>
      <c r="I65" s="4" t="s">
        <v>2</v>
      </c>
      <c r="J65" s="4" t="s">
        <v>2</v>
      </c>
      <c r="K65" s="31" t="s">
        <v>3</v>
      </c>
      <c r="L65" s="9"/>
      <c r="M65" s="53">
        <v>6.46</v>
      </c>
      <c r="N65" s="9"/>
      <c r="O65" s="35"/>
    </row>
    <row r="66" spans="1:1021" s="3" customFormat="1">
      <c r="A66" s="4">
        <v>55</v>
      </c>
      <c r="B66" s="4">
        <v>116</v>
      </c>
      <c r="C66" s="3" t="s">
        <v>109</v>
      </c>
      <c r="D66" s="19">
        <f>(6.7+6.1+6.27+6.66)/4</f>
        <v>6.4325000000000001</v>
      </c>
      <c r="E66" s="4">
        <v>1</v>
      </c>
      <c r="F66" s="4" t="s">
        <v>3</v>
      </c>
      <c r="G66" s="4" t="s">
        <v>2</v>
      </c>
      <c r="H66" s="4" t="s">
        <v>2</v>
      </c>
      <c r="I66" s="4" t="s">
        <v>2</v>
      </c>
      <c r="J66" s="4" t="s">
        <v>2</v>
      </c>
      <c r="K66" s="31" t="s">
        <v>3</v>
      </c>
      <c r="L66" s="9"/>
      <c r="M66" s="53">
        <v>6.43</v>
      </c>
      <c r="N66" s="9"/>
      <c r="O66" s="35"/>
    </row>
    <row r="67" spans="1:1021" s="37" customFormat="1">
      <c r="A67" s="4">
        <v>56</v>
      </c>
      <c r="B67" s="4">
        <v>18</v>
      </c>
      <c r="C67" s="3" t="s">
        <v>110</v>
      </c>
      <c r="D67" s="19">
        <f>(6.85+7.29+6.16+5.99+5.7)/5</f>
        <v>6.3979999999999997</v>
      </c>
      <c r="E67" s="4">
        <v>1</v>
      </c>
      <c r="F67" s="4" t="s">
        <v>3</v>
      </c>
      <c r="G67" s="36" t="s">
        <v>2</v>
      </c>
      <c r="H67" s="36" t="s">
        <v>2</v>
      </c>
      <c r="I67" s="36" t="s">
        <v>2</v>
      </c>
      <c r="J67" s="36" t="s">
        <v>2</v>
      </c>
      <c r="K67" s="38" t="s">
        <v>3</v>
      </c>
      <c r="L67" s="9"/>
      <c r="M67" s="53">
        <v>6.39</v>
      </c>
      <c r="N67" s="9"/>
      <c r="O67" s="39"/>
    </row>
    <row r="68" spans="1:1021" s="6" customFormat="1">
      <c r="A68" s="42"/>
      <c r="D68" s="43"/>
      <c r="E68" s="7"/>
      <c r="M68" s="52"/>
    </row>
    <row r="69" spans="1:1021" s="45" customFormat="1">
      <c r="A69" s="44"/>
      <c r="B69" s="24" t="s">
        <v>141</v>
      </c>
      <c r="C69" s="24"/>
      <c r="D69" s="26"/>
      <c r="E69" s="27"/>
      <c r="F69" s="24"/>
      <c r="G69" s="24"/>
      <c r="H69" s="24"/>
      <c r="I69" s="24"/>
      <c r="J69" s="24"/>
      <c r="K69" s="24"/>
      <c r="L69" s="24"/>
      <c r="M69" s="51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  <c r="AMA69" s="24"/>
      <c r="AMB69" s="24"/>
      <c r="AMC69" s="24"/>
      <c r="AMD69" s="24"/>
      <c r="AME69" s="24"/>
      <c r="AMF69" s="24"/>
      <c r="AMG69" s="24"/>
    </row>
    <row r="70" spans="1:1021" s="45" customFormat="1">
      <c r="A70" s="44"/>
      <c r="B70" s="24" t="s">
        <v>142</v>
      </c>
      <c r="C70" s="24"/>
      <c r="D70" s="26"/>
      <c r="E70" s="27"/>
      <c r="F70" s="24"/>
      <c r="G70" s="24"/>
      <c r="H70" s="24"/>
      <c r="I70" s="24"/>
      <c r="J70" s="24"/>
      <c r="K70" s="24"/>
      <c r="L70" s="24"/>
      <c r="M70" s="51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  <c r="AMA70" s="24"/>
      <c r="AMB70" s="24"/>
      <c r="AMC70" s="24"/>
      <c r="AMD70" s="24"/>
      <c r="AME70" s="24"/>
      <c r="AMF70" s="24"/>
      <c r="AMG70" s="24"/>
    </row>
    <row r="71" spans="1:1021" s="8" customFormat="1">
      <c r="A71" s="42"/>
      <c r="B71" s="6"/>
      <c r="C71" s="6"/>
      <c r="D71" s="43"/>
      <c r="E71" s="7"/>
      <c r="F71" s="6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  <c r="AMB71" s="6"/>
      <c r="AMC71" s="6"/>
      <c r="AMD71" s="6"/>
      <c r="AME71" s="6"/>
      <c r="AMF71" s="6"/>
      <c r="AMG71" s="6"/>
    </row>
    <row r="72" spans="1:1021" s="45" customFormat="1">
      <c r="A72" s="46" t="s">
        <v>143</v>
      </c>
      <c r="B72" s="24"/>
      <c r="C72" s="24"/>
      <c r="D72" s="26" t="s">
        <v>144</v>
      </c>
      <c r="E72" s="27" t="s">
        <v>144</v>
      </c>
      <c r="F72" s="24"/>
      <c r="G72" s="24"/>
      <c r="H72" s="24"/>
      <c r="I72" s="24"/>
      <c r="J72" s="24"/>
      <c r="K72" s="24"/>
      <c r="L72" s="24"/>
      <c r="M72" s="51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  <c r="AAA72" s="24"/>
      <c r="AAB72" s="24"/>
      <c r="AAC72" s="24"/>
      <c r="AAD72" s="24"/>
      <c r="AAE72" s="24"/>
      <c r="AAF72" s="24"/>
      <c r="AAG72" s="24"/>
      <c r="AAH72" s="24"/>
      <c r="AAI72" s="24"/>
      <c r="AAJ72" s="24"/>
      <c r="AAK72" s="24"/>
      <c r="AAL72" s="24"/>
      <c r="AAM72" s="24"/>
      <c r="AAN72" s="24"/>
      <c r="AAO72" s="24"/>
      <c r="AAP72" s="24"/>
      <c r="AAQ72" s="24"/>
      <c r="AAR72" s="24"/>
      <c r="AAS72" s="24"/>
      <c r="AAT72" s="24"/>
      <c r="AAU72" s="24"/>
      <c r="AAV72" s="24"/>
      <c r="AAW72" s="24"/>
      <c r="AAX72" s="24"/>
      <c r="AAY72" s="24"/>
      <c r="AAZ72" s="24"/>
      <c r="ABA72" s="24"/>
      <c r="ABB72" s="24"/>
      <c r="ABC72" s="24"/>
      <c r="ABD72" s="24"/>
      <c r="ABE72" s="24"/>
      <c r="ABF72" s="24"/>
      <c r="ABG72" s="24"/>
      <c r="ABH72" s="24"/>
      <c r="ABI72" s="24"/>
      <c r="ABJ72" s="24"/>
      <c r="ABK72" s="24"/>
      <c r="ABL72" s="24"/>
      <c r="ABM72" s="24"/>
      <c r="ABN72" s="24"/>
      <c r="ABO72" s="24"/>
      <c r="ABP72" s="24"/>
      <c r="ABQ72" s="24"/>
      <c r="ABR72" s="24"/>
      <c r="ABS72" s="24"/>
      <c r="ABT72" s="24"/>
      <c r="ABU72" s="24"/>
      <c r="ABV72" s="24"/>
      <c r="ABW72" s="24"/>
      <c r="ABX72" s="24"/>
      <c r="ABY72" s="24"/>
      <c r="ABZ72" s="24"/>
      <c r="ACA72" s="24"/>
      <c r="ACB72" s="24"/>
      <c r="ACC72" s="24"/>
      <c r="ACD72" s="24"/>
      <c r="ACE72" s="24"/>
      <c r="ACF72" s="24"/>
      <c r="ACG72" s="24"/>
      <c r="ACH72" s="24"/>
      <c r="ACI72" s="24"/>
      <c r="ACJ72" s="24"/>
      <c r="ACK72" s="24"/>
      <c r="ACL72" s="24"/>
      <c r="ACM72" s="24"/>
      <c r="ACN72" s="24"/>
      <c r="ACO72" s="24"/>
      <c r="ACP72" s="24"/>
      <c r="ACQ72" s="24"/>
      <c r="ACR72" s="24"/>
      <c r="ACS72" s="24"/>
      <c r="ACT72" s="24"/>
      <c r="ACU72" s="24"/>
      <c r="ACV72" s="24"/>
      <c r="ACW72" s="24"/>
      <c r="ACX72" s="24"/>
      <c r="ACY72" s="24"/>
      <c r="ACZ72" s="24"/>
      <c r="ADA72" s="24"/>
      <c r="ADB72" s="24"/>
      <c r="ADC72" s="24"/>
      <c r="ADD72" s="24"/>
      <c r="ADE72" s="24"/>
      <c r="ADF72" s="24"/>
      <c r="ADG72" s="24"/>
      <c r="ADH72" s="24"/>
      <c r="ADI72" s="24"/>
      <c r="ADJ72" s="24"/>
      <c r="ADK72" s="24"/>
      <c r="ADL72" s="24"/>
      <c r="ADM72" s="24"/>
      <c r="ADN72" s="24"/>
      <c r="ADO72" s="24"/>
      <c r="ADP72" s="24"/>
      <c r="ADQ72" s="24"/>
      <c r="ADR72" s="24"/>
      <c r="ADS72" s="24"/>
      <c r="ADT72" s="24"/>
      <c r="ADU72" s="24"/>
      <c r="ADV72" s="24"/>
      <c r="ADW72" s="24"/>
      <c r="ADX72" s="24"/>
      <c r="ADY72" s="24"/>
      <c r="ADZ72" s="24"/>
      <c r="AEA72" s="24"/>
      <c r="AEB72" s="24"/>
      <c r="AEC72" s="24"/>
      <c r="AED72" s="24"/>
      <c r="AEE72" s="24"/>
      <c r="AEF72" s="24"/>
      <c r="AEG72" s="24"/>
      <c r="AEH72" s="24"/>
      <c r="AEI72" s="24"/>
      <c r="AEJ72" s="24"/>
      <c r="AEK72" s="24"/>
      <c r="AEL72" s="24"/>
      <c r="AEM72" s="24"/>
      <c r="AEN72" s="24"/>
      <c r="AEO72" s="24"/>
      <c r="AEP72" s="24"/>
      <c r="AEQ72" s="24"/>
      <c r="AER72" s="24"/>
      <c r="AES72" s="24"/>
      <c r="AET72" s="24"/>
      <c r="AEU72" s="24"/>
      <c r="AEV72" s="24"/>
      <c r="AEW72" s="24"/>
      <c r="AEX72" s="24"/>
      <c r="AEY72" s="24"/>
      <c r="AEZ72" s="24"/>
      <c r="AFA72" s="24"/>
      <c r="AFB72" s="24"/>
      <c r="AFC72" s="24"/>
      <c r="AFD72" s="24"/>
      <c r="AFE72" s="24"/>
      <c r="AFF72" s="24"/>
      <c r="AFG72" s="24"/>
      <c r="AFH72" s="24"/>
      <c r="AFI72" s="24"/>
      <c r="AFJ72" s="24"/>
      <c r="AFK72" s="24"/>
      <c r="AFL72" s="24"/>
      <c r="AFM72" s="24"/>
      <c r="AFN72" s="24"/>
      <c r="AFO72" s="24"/>
      <c r="AFP72" s="24"/>
      <c r="AFQ72" s="24"/>
      <c r="AFR72" s="24"/>
      <c r="AFS72" s="24"/>
      <c r="AFT72" s="24"/>
      <c r="AFU72" s="24"/>
      <c r="AFV72" s="24"/>
      <c r="AFW72" s="24"/>
      <c r="AFX72" s="24"/>
      <c r="AFY72" s="24"/>
      <c r="AFZ72" s="24"/>
      <c r="AGA72" s="24"/>
      <c r="AGB72" s="24"/>
      <c r="AGC72" s="24"/>
      <c r="AGD72" s="24"/>
      <c r="AGE72" s="24"/>
      <c r="AGF72" s="24"/>
      <c r="AGG72" s="24"/>
      <c r="AGH72" s="24"/>
      <c r="AGI72" s="24"/>
      <c r="AGJ72" s="24"/>
      <c r="AGK72" s="24"/>
      <c r="AGL72" s="24"/>
      <c r="AGM72" s="24"/>
      <c r="AGN72" s="24"/>
      <c r="AGO72" s="24"/>
      <c r="AGP72" s="24"/>
      <c r="AGQ72" s="24"/>
      <c r="AGR72" s="24"/>
      <c r="AGS72" s="24"/>
      <c r="AGT72" s="24"/>
      <c r="AGU72" s="24"/>
      <c r="AGV72" s="24"/>
      <c r="AGW72" s="24"/>
      <c r="AGX72" s="24"/>
      <c r="AGY72" s="24"/>
      <c r="AGZ72" s="24"/>
      <c r="AHA72" s="24"/>
      <c r="AHB72" s="24"/>
      <c r="AHC72" s="24"/>
      <c r="AHD72" s="24"/>
      <c r="AHE72" s="24"/>
      <c r="AHF72" s="24"/>
      <c r="AHG72" s="24"/>
      <c r="AHH72" s="24"/>
      <c r="AHI72" s="24"/>
      <c r="AHJ72" s="24"/>
      <c r="AHK72" s="24"/>
      <c r="AHL72" s="24"/>
      <c r="AHM72" s="24"/>
      <c r="AHN72" s="24"/>
      <c r="AHO72" s="24"/>
      <c r="AHP72" s="24"/>
      <c r="AHQ72" s="24"/>
      <c r="AHR72" s="24"/>
      <c r="AHS72" s="24"/>
      <c r="AHT72" s="24"/>
      <c r="AHU72" s="24"/>
      <c r="AHV72" s="24"/>
      <c r="AHW72" s="24"/>
      <c r="AHX72" s="24"/>
      <c r="AHY72" s="24"/>
      <c r="AHZ72" s="24"/>
      <c r="AIA72" s="24"/>
      <c r="AIB72" s="24"/>
      <c r="AIC72" s="24"/>
      <c r="AID72" s="24"/>
      <c r="AIE72" s="24"/>
      <c r="AIF72" s="24"/>
      <c r="AIG72" s="24"/>
      <c r="AIH72" s="24"/>
      <c r="AII72" s="24"/>
      <c r="AIJ72" s="24"/>
      <c r="AIK72" s="24"/>
      <c r="AIL72" s="24"/>
      <c r="AIM72" s="24"/>
      <c r="AIN72" s="24"/>
      <c r="AIO72" s="24"/>
      <c r="AIP72" s="24"/>
      <c r="AIQ72" s="24"/>
      <c r="AIR72" s="24"/>
      <c r="AIS72" s="24"/>
      <c r="AIT72" s="24"/>
      <c r="AIU72" s="24"/>
      <c r="AIV72" s="24"/>
      <c r="AIW72" s="24"/>
      <c r="AIX72" s="24"/>
      <c r="AIY72" s="24"/>
      <c r="AIZ72" s="24"/>
      <c r="AJA72" s="24"/>
      <c r="AJB72" s="24"/>
      <c r="AJC72" s="24"/>
      <c r="AJD72" s="24"/>
      <c r="AJE72" s="24"/>
      <c r="AJF72" s="24"/>
      <c r="AJG72" s="24"/>
      <c r="AJH72" s="24"/>
      <c r="AJI72" s="24"/>
      <c r="AJJ72" s="24"/>
      <c r="AJK72" s="24"/>
      <c r="AJL72" s="24"/>
      <c r="AJM72" s="24"/>
      <c r="AJN72" s="24"/>
      <c r="AJO72" s="24"/>
      <c r="AJP72" s="24"/>
      <c r="AJQ72" s="24"/>
      <c r="AJR72" s="24"/>
      <c r="AJS72" s="24"/>
      <c r="AJT72" s="24"/>
      <c r="AJU72" s="24"/>
      <c r="AJV72" s="24"/>
      <c r="AJW72" s="24"/>
      <c r="AJX72" s="24"/>
      <c r="AJY72" s="24"/>
      <c r="AJZ72" s="24"/>
      <c r="AKA72" s="24"/>
      <c r="AKB72" s="24"/>
      <c r="AKC72" s="24"/>
      <c r="AKD72" s="24"/>
      <c r="AKE72" s="24"/>
      <c r="AKF72" s="24"/>
      <c r="AKG72" s="24"/>
      <c r="AKH72" s="24"/>
      <c r="AKI72" s="24"/>
      <c r="AKJ72" s="24"/>
      <c r="AKK72" s="24"/>
      <c r="AKL72" s="24"/>
      <c r="AKM72" s="24"/>
      <c r="AKN72" s="24"/>
      <c r="AKO72" s="24"/>
      <c r="AKP72" s="24"/>
      <c r="AKQ72" s="24"/>
      <c r="AKR72" s="24"/>
      <c r="AKS72" s="24"/>
      <c r="AKT72" s="24"/>
      <c r="AKU72" s="24"/>
      <c r="AKV72" s="24"/>
      <c r="AKW72" s="24"/>
      <c r="AKX72" s="24"/>
      <c r="AKY72" s="24"/>
      <c r="AKZ72" s="24"/>
      <c r="ALA72" s="24"/>
      <c r="ALB72" s="24"/>
      <c r="ALC72" s="24"/>
      <c r="ALD72" s="24"/>
      <c r="ALE72" s="24"/>
      <c r="ALF72" s="24"/>
      <c r="ALG72" s="24"/>
      <c r="ALH72" s="24"/>
      <c r="ALI72" s="24"/>
      <c r="ALJ72" s="24"/>
      <c r="ALK72" s="24"/>
      <c r="ALL72" s="24"/>
      <c r="ALM72" s="24"/>
      <c r="ALN72" s="24"/>
      <c r="ALO72" s="24"/>
      <c r="ALP72" s="24"/>
      <c r="ALQ72" s="24"/>
      <c r="ALR72" s="24"/>
      <c r="ALS72" s="24"/>
      <c r="ALT72" s="24"/>
      <c r="ALU72" s="24"/>
      <c r="ALV72" s="24"/>
      <c r="ALW72" s="24"/>
      <c r="ALX72" s="24"/>
      <c r="ALY72" s="24"/>
      <c r="ALZ72" s="24"/>
      <c r="AMA72" s="24"/>
      <c r="AMB72" s="24"/>
      <c r="AMC72" s="24"/>
      <c r="AMD72" s="24"/>
      <c r="AME72" s="24"/>
      <c r="AMF72" s="24"/>
      <c r="AMG72" s="24"/>
    </row>
    <row r="73" spans="1:1021" s="41" customFormat="1">
      <c r="A73" s="44"/>
      <c r="B73" s="24"/>
      <c r="C73" s="24"/>
      <c r="D73" s="26"/>
      <c r="E73" s="27"/>
      <c r="F73" s="24"/>
      <c r="G73" s="40"/>
      <c r="H73" s="23"/>
      <c r="I73" s="23"/>
      <c r="J73" s="23"/>
      <c r="K73" s="29"/>
      <c r="L73" s="24"/>
      <c r="M73" s="51"/>
      <c r="N73" s="24"/>
      <c r="O73" s="40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F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N73" s="23"/>
      <c r="MO73" s="23"/>
      <c r="MP73" s="23"/>
      <c r="MQ73" s="23"/>
      <c r="MR73" s="23"/>
      <c r="MS73" s="23"/>
      <c r="MT73" s="23"/>
      <c r="MU73" s="23"/>
      <c r="MV73" s="23"/>
      <c r="MW73" s="23"/>
      <c r="MX73" s="23"/>
      <c r="MY73" s="23"/>
      <c r="MZ73" s="23"/>
      <c r="NA73" s="23"/>
      <c r="NB73" s="23"/>
      <c r="NC73" s="23"/>
      <c r="ND73" s="23"/>
      <c r="NE73" s="23"/>
      <c r="NF73" s="23"/>
      <c r="NG73" s="23"/>
      <c r="NH73" s="23"/>
      <c r="NI73" s="23"/>
      <c r="NJ73" s="23"/>
      <c r="NK73" s="23"/>
      <c r="NL73" s="23"/>
      <c r="NM73" s="23"/>
      <c r="NN73" s="23"/>
      <c r="NO73" s="23"/>
      <c r="NP73" s="23"/>
      <c r="NQ73" s="23"/>
      <c r="NR73" s="23"/>
      <c r="NS73" s="23"/>
      <c r="NT73" s="23"/>
      <c r="NU73" s="23"/>
      <c r="NV73" s="23"/>
      <c r="NW73" s="23"/>
      <c r="NX73" s="23"/>
      <c r="NY73" s="23"/>
      <c r="NZ73" s="23"/>
      <c r="OA73" s="23"/>
      <c r="OB73" s="23"/>
      <c r="OC73" s="23"/>
      <c r="OD73" s="23"/>
      <c r="OE73" s="23"/>
      <c r="OF73" s="23"/>
      <c r="OG73" s="23"/>
      <c r="OH73" s="23"/>
      <c r="OI73" s="23"/>
      <c r="OJ73" s="23"/>
      <c r="OK73" s="23"/>
      <c r="OL73" s="23"/>
      <c r="OM73" s="23"/>
      <c r="ON73" s="23"/>
      <c r="OO73" s="23"/>
      <c r="OP73" s="23"/>
      <c r="OQ73" s="23"/>
      <c r="OR73" s="23"/>
      <c r="OS73" s="23"/>
      <c r="OT73" s="23"/>
      <c r="OU73" s="23"/>
      <c r="OV73" s="23"/>
      <c r="OW73" s="23"/>
      <c r="OX73" s="23"/>
      <c r="OY73" s="23"/>
      <c r="OZ73" s="23"/>
      <c r="PA73" s="23"/>
      <c r="PB73" s="23"/>
      <c r="PC73" s="23"/>
      <c r="PD73" s="23"/>
      <c r="PE73" s="23"/>
      <c r="PF73" s="23"/>
      <c r="PG73" s="23"/>
      <c r="PH73" s="23"/>
      <c r="PI73" s="23"/>
      <c r="PJ73" s="23"/>
      <c r="PK73" s="23"/>
      <c r="PL73" s="23"/>
      <c r="PM73" s="23"/>
      <c r="PN73" s="23"/>
      <c r="PO73" s="23"/>
      <c r="PP73" s="23"/>
      <c r="PQ73" s="23"/>
      <c r="PR73" s="23"/>
      <c r="PS73" s="23"/>
      <c r="PT73" s="23"/>
      <c r="PU73" s="23"/>
      <c r="PV73" s="23"/>
      <c r="PW73" s="23"/>
      <c r="PX73" s="23"/>
      <c r="PY73" s="23"/>
      <c r="PZ73" s="23"/>
      <c r="QA73" s="23"/>
      <c r="QB73" s="23"/>
      <c r="QC73" s="23"/>
      <c r="QD73" s="23"/>
      <c r="QE73" s="23"/>
      <c r="QF73" s="23"/>
      <c r="QG73" s="23"/>
      <c r="QH73" s="23"/>
      <c r="QI73" s="23"/>
      <c r="QJ73" s="23"/>
      <c r="QK73" s="23"/>
      <c r="QL73" s="23"/>
      <c r="QM73" s="23"/>
      <c r="QN73" s="23"/>
      <c r="QO73" s="23"/>
      <c r="QP73" s="23"/>
      <c r="QQ73" s="23"/>
      <c r="QR73" s="23"/>
      <c r="QS73" s="23"/>
      <c r="QT73" s="23"/>
      <c r="QU73" s="23"/>
      <c r="QV73" s="23"/>
      <c r="QW73" s="23"/>
      <c r="QX73" s="23"/>
      <c r="QY73" s="23"/>
      <c r="QZ73" s="23"/>
      <c r="RA73" s="23"/>
      <c r="RB73" s="23"/>
      <c r="RC73" s="23"/>
      <c r="RD73" s="23"/>
      <c r="RE73" s="23"/>
      <c r="RF73" s="23"/>
      <c r="RG73" s="23"/>
      <c r="RH73" s="23"/>
      <c r="RI73" s="23"/>
      <c r="RJ73" s="23"/>
      <c r="RK73" s="23"/>
      <c r="RL73" s="23"/>
      <c r="RM73" s="23"/>
      <c r="RN73" s="23"/>
      <c r="RO73" s="23"/>
      <c r="RP73" s="23"/>
      <c r="RQ73" s="23"/>
      <c r="RR73" s="23"/>
      <c r="RS73" s="23"/>
      <c r="RT73" s="23"/>
      <c r="RU73" s="23"/>
      <c r="RV73" s="23"/>
      <c r="RW73" s="23"/>
      <c r="RX73" s="23"/>
      <c r="RY73" s="23"/>
      <c r="RZ73" s="23"/>
      <c r="SA73" s="23"/>
      <c r="SB73" s="23"/>
      <c r="SC73" s="23"/>
      <c r="SD73" s="23"/>
      <c r="SE73" s="23"/>
      <c r="SF73" s="23"/>
      <c r="SG73" s="23"/>
      <c r="SH73" s="23"/>
      <c r="SI73" s="23"/>
      <c r="SJ73" s="23"/>
      <c r="SK73" s="23"/>
      <c r="SL73" s="23"/>
      <c r="SM73" s="23"/>
      <c r="SN73" s="23"/>
      <c r="SO73" s="23"/>
      <c r="SP73" s="23"/>
      <c r="SQ73" s="23"/>
      <c r="SR73" s="23"/>
      <c r="SS73" s="23"/>
      <c r="ST73" s="23"/>
      <c r="SU73" s="23"/>
      <c r="SV73" s="23"/>
      <c r="SW73" s="23"/>
      <c r="SX73" s="23"/>
      <c r="SY73" s="23"/>
      <c r="SZ73" s="23"/>
      <c r="TA73" s="23"/>
      <c r="TB73" s="23"/>
      <c r="TC73" s="23"/>
      <c r="TD73" s="23"/>
      <c r="TE73" s="23"/>
      <c r="TF73" s="23"/>
      <c r="TG73" s="23"/>
      <c r="TH73" s="23"/>
      <c r="TI73" s="23"/>
      <c r="TJ73" s="23"/>
      <c r="TK73" s="23"/>
      <c r="TL73" s="23"/>
      <c r="TM73" s="23"/>
      <c r="TN73" s="23"/>
      <c r="TO73" s="23"/>
      <c r="TP73" s="23"/>
      <c r="TQ73" s="23"/>
      <c r="TR73" s="23"/>
      <c r="TS73" s="23"/>
      <c r="TT73" s="23"/>
      <c r="TU73" s="23"/>
      <c r="TV73" s="23"/>
      <c r="TW73" s="23"/>
      <c r="TX73" s="23"/>
      <c r="TY73" s="23"/>
      <c r="TZ73" s="23"/>
      <c r="UA73" s="23"/>
      <c r="UB73" s="23"/>
      <c r="UC73" s="23"/>
      <c r="UD73" s="23"/>
      <c r="UE73" s="23"/>
      <c r="UF73" s="23"/>
      <c r="UG73" s="23"/>
      <c r="UH73" s="23"/>
      <c r="UI73" s="23"/>
      <c r="UJ73" s="23"/>
      <c r="UK73" s="23"/>
      <c r="UL73" s="23"/>
      <c r="UM73" s="23"/>
      <c r="UN73" s="23"/>
      <c r="UO73" s="23"/>
      <c r="UP73" s="23"/>
      <c r="UQ73" s="23"/>
      <c r="UR73" s="23"/>
      <c r="US73" s="23"/>
      <c r="UT73" s="23"/>
      <c r="UU73" s="23"/>
      <c r="UV73" s="23"/>
      <c r="UW73" s="23"/>
      <c r="UX73" s="23"/>
      <c r="UY73" s="23"/>
      <c r="UZ73" s="23"/>
      <c r="VA73" s="23"/>
      <c r="VB73" s="23"/>
      <c r="VC73" s="23"/>
      <c r="VD73" s="23"/>
      <c r="VE73" s="23"/>
      <c r="VF73" s="23"/>
      <c r="VG73" s="23"/>
      <c r="VH73" s="23"/>
      <c r="VI73" s="23"/>
      <c r="VJ73" s="23"/>
      <c r="VK73" s="23"/>
      <c r="VL73" s="23"/>
      <c r="VM73" s="23"/>
      <c r="VN73" s="23"/>
      <c r="VO73" s="23"/>
      <c r="VP73" s="23"/>
      <c r="VQ73" s="23"/>
      <c r="VR73" s="23"/>
      <c r="VS73" s="23"/>
      <c r="VT73" s="23"/>
      <c r="VU73" s="23"/>
      <c r="VV73" s="23"/>
      <c r="VW73" s="23"/>
      <c r="VX73" s="23"/>
      <c r="VY73" s="23"/>
      <c r="VZ73" s="23"/>
      <c r="WA73" s="23"/>
      <c r="WB73" s="23"/>
      <c r="WC73" s="23"/>
      <c r="WD73" s="23"/>
      <c r="WE73" s="23"/>
      <c r="WF73" s="23"/>
      <c r="WG73" s="23"/>
      <c r="WH73" s="23"/>
      <c r="WI73" s="23"/>
      <c r="WJ73" s="23"/>
      <c r="WK73" s="23"/>
      <c r="WL73" s="23"/>
      <c r="WM73" s="23"/>
      <c r="WN73" s="23"/>
      <c r="WO73" s="23"/>
      <c r="WP73" s="23"/>
      <c r="WQ73" s="23"/>
      <c r="WR73" s="23"/>
      <c r="WS73" s="23"/>
      <c r="WT73" s="23"/>
      <c r="WU73" s="23"/>
      <c r="WV73" s="23"/>
      <c r="WW73" s="23"/>
      <c r="WX73" s="23"/>
      <c r="WY73" s="23"/>
      <c r="WZ73" s="23"/>
      <c r="XA73" s="23"/>
      <c r="XB73" s="23"/>
      <c r="XC73" s="23"/>
      <c r="XD73" s="23"/>
      <c r="XE73" s="23"/>
      <c r="XF73" s="23"/>
      <c r="XG73" s="23"/>
      <c r="XH73" s="23"/>
      <c r="XI73" s="23"/>
      <c r="XJ73" s="23"/>
      <c r="XK73" s="23"/>
      <c r="XL73" s="23"/>
      <c r="XM73" s="23"/>
      <c r="XN73" s="23"/>
      <c r="XO73" s="23"/>
      <c r="XP73" s="23"/>
      <c r="XQ73" s="23"/>
      <c r="XR73" s="23"/>
      <c r="XS73" s="23"/>
      <c r="XT73" s="23"/>
      <c r="XU73" s="23"/>
      <c r="XV73" s="23"/>
      <c r="XW73" s="23"/>
      <c r="XX73" s="23"/>
      <c r="XY73" s="23"/>
      <c r="XZ73" s="23"/>
      <c r="YA73" s="23"/>
      <c r="YB73" s="23"/>
      <c r="YC73" s="23"/>
      <c r="YD73" s="23"/>
      <c r="YE73" s="23"/>
      <c r="YF73" s="23"/>
      <c r="YG73" s="23"/>
      <c r="YH73" s="23"/>
      <c r="YI73" s="23"/>
      <c r="YJ73" s="23"/>
      <c r="YK73" s="23"/>
      <c r="YL73" s="23"/>
      <c r="YM73" s="23"/>
      <c r="YN73" s="23"/>
      <c r="YO73" s="23"/>
      <c r="YP73" s="23"/>
      <c r="YQ73" s="23"/>
      <c r="YR73" s="23"/>
      <c r="YS73" s="23"/>
      <c r="YT73" s="23"/>
      <c r="YU73" s="23"/>
      <c r="YV73" s="23"/>
      <c r="YW73" s="23"/>
      <c r="YX73" s="23"/>
      <c r="YY73" s="23"/>
      <c r="YZ73" s="23"/>
      <c r="ZA73" s="23"/>
      <c r="ZB73" s="23"/>
      <c r="ZC73" s="23"/>
      <c r="ZD73" s="23"/>
      <c r="ZE73" s="23"/>
      <c r="ZF73" s="23"/>
      <c r="ZG73" s="23"/>
      <c r="ZH73" s="23"/>
      <c r="ZI73" s="23"/>
      <c r="ZJ73" s="23"/>
      <c r="ZK73" s="23"/>
      <c r="ZL73" s="23"/>
      <c r="ZM73" s="23"/>
      <c r="ZN73" s="23"/>
      <c r="ZO73" s="23"/>
      <c r="ZP73" s="23"/>
      <c r="ZQ73" s="23"/>
      <c r="ZR73" s="23"/>
      <c r="ZS73" s="23"/>
      <c r="ZT73" s="23"/>
      <c r="ZU73" s="23"/>
      <c r="ZV73" s="23"/>
      <c r="ZW73" s="23"/>
      <c r="ZX73" s="23"/>
      <c r="ZY73" s="23"/>
      <c r="ZZ73" s="23"/>
      <c r="AAA73" s="23"/>
      <c r="AAB73" s="23"/>
      <c r="AAC73" s="23"/>
      <c r="AAD73" s="23"/>
      <c r="AAE73" s="23"/>
      <c r="AAF73" s="23"/>
      <c r="AAG73" s="23"/>
      <c r="AAH73" s="23"/>
      <c r="AAI73" s="23"/>
      <c r="AAJ73" s="23"/>
      <c r="AAK73" s="23"/>
      <c r="AAL73" s="23"/>
      <c r="AAM73" s="23"/>
      <c r="AAN73" s="23"/>
      <c r="AAO73" s="23"/>
      <c r="AAP73" s="23"/>
      <c r="AAQ73" s="23"/>
      <c r="AAR73" s="23"/>
      <c r="AAS73" s="23"/>
      <c r="AAT73" s="23"/>
      <c r="AAU73" s="23"/>
      <c r="AAV73" s="23"/>
      <c r="AAW73" s="23"/>
      <c r="AAX73" s="23"/>
      <c r="AAY73" s="23"/>
      <c r="AAZ73" s="23"/>
      <c r="ABA73" s="23"/>
      <c r="ABB73" s="23"/>
      <c r="ABC73" s="23"/>
      <c r="ABD73" s="23"/>
      <c r="ABE73" s="23"/>
      <c r="ABF73" s="23"/>
      <c r="ABG73" s="23"/>
      <c r="ABH73" s="23"/>
      <c r="ABI73" s="23"/>
      <c r="ABJ73" s="23"/>
      <c r="ABK73" s="23"/>
      <c r="ABL73" s="23"/>
      <c r="ABM73" s="23"/>
      <c r="ABN73" s="23"/>
      <c r="ABO73" s="23"/>
      <c r="ABP73" s="23"/>
      <c r="ABQ73" s="23"/>
      <c r="ABR73" s="23"/>
      <c r="ABS73" s="23"/>
      <c r="ABT73" s="23"/>
      <c r="ABU73" s="23"/>
      <c r="ABV73" s="23"/>
      <c r="ABW73" s="23"/>
      <c r="ABX73" s="23"/>
      <c r="ABY73" s="23"/>
      <c r="ABZ73" s="23"/>
      <c r="ACA73" s="23"/>
      <c r="ACB73" s="23"/>
      <c r="ACC73" s="23"/>
      <c r="ACD73" s="23"/>
      <c r="ACE73" s="23"/>
      <c r="ACF73" s="23"/>
      <c r="ACG73" s="23"/>
      <c r="ACH73" s="23"/>
      <c r="ACI73" s="23"/>
      <c r="ACJ73" s="23"/>
      <c r="ACK73" s="23"/>
      <c r="ACL73" s="23"/>
      <c r="ACM73" s="23"/>
      <c r="ACN73" s="23"/>
      <c r="ACO73" s="23"/>
      <c r="ACP73" s="23"/>
      <c r="ACQ73" s="23"/>
      <c r="ACR73" s="23"/>
      <c r="ACS73" s="23"/>
      <c r="ACT73" s="23"/>
      <c r="ACU73" s="23"/>
      <c r="ACV73" s="23"/>
      <c r="ACW73" s="23"/>
      <c r="ACX73" s="23"/>
      <c r="ACY73" s="23"/>
      <c r="ACZ73" s="23"/>
      <c r="ADA73" s="23"/>
      <c r="ADB73" s="23"/>
      <c r="ADC73" s="23"/>
      <c r="ADD73" s="23"/>
      <c r="ADE73" s="23"/>
      <c r="ADF73" s="23"/>
      <c r="ADG73" s="23"/>
      <c r="ADH73" s="23"/>
      <c r="ADI73" s="23"/>
      <c r="ADJ73" s="23"/>
      <c r="ADK73" s="23"/>
      <c r="ADL73" s="23"/>
      <c r="ADM73" s="23"/>
      <c r="ADN73" s="23"/>
      <c r="ADO73" s="23"/>
      <c r="ADP73" s="23"/>
      <c r="ADQ73" s="23"/>
      <c r="ADR73" s="23"/>
      <c r="ADS73" s="23"/>
      <c r="ADT73" s="23"/>
      <c r="ADU73" s="23"/>
      <c r="ADV73" s="23"/>
      <c r="ADW73" s="23"/>
      <c r="ADX73" s="23"/>
      <c r="ADY73" s="23"/>
      <c r="ADZ73" s="23"/>
      <c r="AEA73" s="23"/>
      <c r="AEB73" s="23"/>
      <c r="AEC73" s="23"/>
      <c r="AED73" s="23"/>
      <c r="AEE73" s="23"/>
      <c r="AEF73" s="23"/>
      <c r="AEG73" s="23"/>
      <c r="AEH73" s="23"/>
      <c r="AEI73" s="23"/>
      <c r="AEJ73" s="23"/>
      <c r="AEK73" s="23"/>
      <c r="AEL73" s="23"/>
      <c r="AEM73" s="23"/>
      <c r="AEN73" s="23"/>
      <c r="AEO73" s="23"/>
      <c r="AEP73" s="23"/>
      <c r="AEQ73" s="23"/>
      <c r="AER73" s="23"/>
      <c r="AES73" s="23"/>
      <c r="AET73" s="23"/>
      <c r="AEU73" s="23"/>
      <c r="AEV73" s="23"/>
      <c r="AEW73" s="23"/>
      <c r="AEX73" s="23"/>
      <c r="AEY73" s="23"/>
      <c r="AEZ73" s="23"/>
      <c r="AFA73" s="23"/>
      <c r="AFB73" s="23"/>
      <c r="AFC73" s="23"/>
      <c r="AFD73" s="23"/>
      <c r="AFE73" s="23"/>
      <c r="AFF73" s="23"/>
      <c r="AFG73" s="23"/>
      <c r="AFH73" s="23"/>
      <c r="AFI73" s="23"/>
      <c r="AFJ73" s="23"/>
      <c r="AFK73" s="23"/>
      <c r="AFL73" s="23"/>
      <c r="AFM73" s="23"/>
      <c r="AFN73" s="23"/>
      <c r="AFO73" s="23"/>
      <c r="AFP73" s="23"/>
      <c r="AFQ73" s="23"/>
      <c r="AFR73" s="23"/>
      <c r="AFS73" s="23"/>
      <c r="AFT73" s="23"/>
      <c r="AFU73" s="23"/>
      <c r="AFV73" s="23"/>
      <c r="AFW73" s="23"/>
      <c r="AFX73" s="23"/>
      <c r="AFY73" s="23"/>
      <c r="AFZ73" s="23"/>
      <c r="AGA73" s="23"/>
      <c r="AGB73" s="23"/>
      <c r="AGC73" s="23"/>
      <c r="AGD73" s="23"/>
      <c r="AGE73" s="23"/>
      <c r="AGF73" s="23"/>
      <c r="AGG73" s="23"/>
      <c r="AGH73" s="23"/>
      <c r="AGI73" s="23"/>
      <c r="AGJ73" s="23"/>
      <c r="AGK73" s="23"/>
      <c r="AGL73" s="23"/>
      <c r="AGM73" s="23"/>
      <c r="AGN73" s="23"/>
      <c r="AGO73" s="23"/>
      <c r="AGP73" s="23"/>
      <c r="AGQ73" s="23"/>
      <c r="AGR73" s="23"/>
      <c r="AGS73" s="23"/>
      <c r="AGT73" s="23"/>
      <c r="AGU73" s="23"/>
      <c r="AGV73" s="23"/>
      <c r="AGW73" s="23"/>
      <c r="AGX73" s="23"/>
      <c r="AGY73" s="23"/>
      <c r="AGZ73" s="23"/>
      <c r="AHA73" s="23"/>
      <c r="AHB73" s="23"/>
      <c r="AHC73" s="23"/>
      <c r="AHD73" s="23"/>
      <c r="AHE73" s="23"/>
      <c r="AHF73" s="23"/>
      <c r="AHG73" s="23"/>
      <c r="AHH73" s="23"/>
      <c r="AHI73" s="23"/>
      <c r="AHJ73" s="23"/>
      <c r="AHK73" s="23"/>
      <c r="AHL73" s="23"/>
      <c r="AHM73" s="23"/>
      <c r="AHN73" s="23"/>
      <c r="AHO73" s="23"/>
      <c r="AHP73" s="23"/>
      <c r="AHQ73" s="23"/>
      <c r="AHR73" s="23"/>
      <c r="AHS73" s="23"/>
      <c r="AHT73" s="23"/>
      <c r="AHU73" s="23"/>
      <c r="AHV73" s="23"/>
      <c r="AHW73" s="23"/>
      <c r="AHX73" s="23"/>
      <c r="AHY73" s="23"/>
      <c r="AHZ73" s="23"/>
      <c r="AIA73" s="23"/>
      <c r="AIB73" s="23"/>
      <c r="AIC73" s="23"/>
      <c r="AID73" s="23"/>
      <c r="AIE73" s="23"/>
      <c r="AIF73" s="23"/>
      <c r="AIG73" s="23"/>
      <c r="AIH73" s="23"/>
      <c r="AII73" s="23"/>
      <c r="AIJ73" s="23"/>
      <c r="AIK73" s="23"/>
      <c r="AIL73" s="23"/>
      <c r="AIM73" s="23"/>
      <c r="AIN73" s="23"/>
      <c r="AIO73" s="23"/>
      <c r="AIP73" s="23"/>
      <c r="AIQ73" s="23"/>
      <c r="AIR73" s="23"/>
      <c r="AIS73" s="23"/>
      <c r="AIT73" s="23"/>
      <c r="AIU73" s="23"/>
      <c r="AIV73" s="23"/>
      <c r="AIW73" s="23"/>
      <c r="AIX73" s="23"/>
      <c r="AIY73" s="23"/>
      <c r="AIZ73" s="23"/>
      <c r="AJA73" s="23"/>
      <c r="AJB73" s="23"/>
      <c r="AJC73" s="23"/>
      <c r="AJD73" s="23"/>
      <c r="AJE73" s="23"/>
      <c r="AJF73" s="23"/>
      <c r="AJG73" s="23"/>
      <c r="AJH73" s="23"/>
      <c r="AJI73" s="23"/>
      <c r="AJJ73" s="23"/>
      <c r="AJK73" s="23"/>
      <c r="AJL73" s="23"/>
      <c r="AJM73" s="23"/>
      <c r="AJN73" s="23"/>
      <c r="AJO73" s="23"/>
      <c r="AJP73" s="23"/>
      <c r="AJQ73" s="23"/>
      <c r="AJR73" s="23"/>
      <c r="AJS73" s="23"/>
      <c r="AJT73" s="23"/>
      <c r="AJU73" s="23"/>
      <c r="AJV73" s="23"/>
      <c r="AJW73" s="23"/>
      <c r="AJX73" s="23"/>
      <c r="AJY73" s="23"/>
      <c r="AJZ73" s="23"/>
      <c r="AKA73" s="23"/>
      <c r="AKB73" s="23"/>
      <c r="AKC73" s="23"/>
      <c r="AKD73" s="23"/>
      <c r="AKE73" s="23"/>
      <c r="AKF73" s="23"/>
      <c r="AKG73" s="23"/>
      <c r="AKH73" s="23"/>
      <c r="AKI73" s="23"/>
      <c r="AKJ73" s="23"/>
      <c r="AKK73" s="23"/>
      <c r="AKL73" s="23"/>
      <c r="AKM73" s="23"/>
      <c r="AKN73" s="23"/>
      <c r="AKO73" s="23"/>
      <c r="AKP73" s="23"/>
      <c r="AKQ73" s="23"/>
      <c r="AKR73" s="23"/>
      <c r="AKS73" s="23"/>
      <c r="AKT73" s="23"/>
      <c r="AKU73" s="23"/>
      <c r="AKV73" s="23"/>
      <c r="AKW73" s="23"/>
      <c r="AKX73" s="23"/>
      <c r="AKY73" s="23"/>
      <c r="AKZ73" s="23"/>
      <c r="ALA73" s="23"/>
      <c r="ALB73" s="23"/>
      <c r="ALC73" s="23"/>
      <c r="ALD73" s="23"/>
      <c r="ALE73" s="23"/>
      <c r="ALF73" s="23"/>
      <c r="ALG73" s="23"/>
      <c r="ALH73" s="23"/>
      <c r="ALI73" s="23"/>
      <c r="ALJ73" s="23"/>
      <c r="ALK73" s="23"/>
      <c r="ALL73" s="23"/>
      <c r="ALM73" s="23"/>
      <c r="ALN73" s="23"/>
      <c r="ALO73" s="23"/>
      <c r="ALP73" s="23"/>
      <c r="ALQ73" s="23"/>
      <c r="ALR73" s="23"/>
      <c r="ALS73" s="23"/>
      <c r="ALT73" s="23"/>
      <c r="ALU73" s="23"/>
      <c r="ALV73" s="23"/>
      <c r="ALW73" s="23"/>
      <c r="ALX73" s="23"/>
      <c r="ALY73" s="23"/>
      <c r="ALZ73" s="23"/>
      <c r="AMA73" s="23"/>
      <c r="AMB73" s="23"/>
      <c r="AMC73" s="23"/>
      <c r="AMD73" s="23"/>
      <c r="AME73" s="23"/>
      <c r="AMF73" s="23"/>
      <c r="AMG73" s="23"/>
    </row>
    <row r="74" spans="1:1021" s="16" customFormat="1">
      <c r="A74" s="44"/>
      <c r="B74" s="24"/>
      <c r="C74" s="24"/>
      <c r="D74" s="26"/>
      <c r="E74" s="27"/>
      <c r="F74" s="24"/>
      <c r="G74" s="22"/>
      <c r="H74" s="15"/>
      <c r="I74" s="15"/>
      <c r="J74" s="15"/>
      <c r="K74" s="33"/>
      <c r="L74" s="24"/>
      <c r="M74" s="51"/>
      <c r="N74" s="24"/>
      <c r="O74" s="22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  <c r="AMG74" s="15"/>
    </row>
    <row r="75" spans="1:1021" s="16" customFormat="1">
      <c r="A75" s="44"/>
      <c r="B75" s="24"/>
      <c r="C75" s="24"/>
      <c r="D75" s="26"/>
      <c r="E75" s="27"/>
      <c r="F75" s="24"/>
      <c r="G75" s="22"/>
      <c r="H75" s="15"/>
      <c r="I75" s="15"/>
      <c r="J75" s="15"/>
      <c r="K75" s="33"/>
      <c r="L75" s="24"/>
      <c r="M75" s="51"/>
      <c r="N75" s="24"/>
      <c r="O75" s="22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  <c r="AMG75" s="15"/>
    </row>
    <row r="76" spans="1:1021" s="16" customFormat="1">
      <c r="A76" s="44"/>
      <c r="B76" s="24"/>
      <c r="C76" s="24"/>
      <c r="D76" s="26"/>
      <c r="E76" s="27"/>
      <c r="F76" s="24"/>
      <c r="G76" s="22"/>
      <c r="H76" s="15"/>
      <c r="I76" s="15"/>
      <c r="J76" s="15"/>
      <c r="K76" s="33"/>
      <c r="L76" s="24"/>
      <c r="M76" s="51"/>
      <c r="N76" s="24"/>
      <c r="O76" s="22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</row>
    <row r="77" spans="1:1021" s="16" customFormat="1">
      <c r="A77" s="44"/>
      <c r="B77" s="24"/>
      <c r="C77" s="24"/>
      <c r="D77" s="26"/>
      <c r="E77" s="27"/>
      <c r="F77" s="24"/>
      <c r="G77" s="22"/>
      <c r="H77" s="15"/>
      <c r="I77" s="15"/>
      <c r="J77" s="15"/>
      <c r="K77" s="33"/>
      <c r="L77" s="24"/>
      <c r="M77" s="51"/>
      <c r="N77" s="24"/>
      <c r="O77" s="22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  <c r="AMG77" s="15"/>
    </row>
    <row r="78" spans="1:1021">
      <c r="A78" s="42"/>
      <c r="B78" s="6"/>
      <c r="C78" s="6"/>
      <c r="D78" s="43"/>
      <c r="E78" s="7"/>
      <c r="F78" s="6"/>
      <c r="G78" s="34"/>
    </row>
    <row r="79" spans="1:1021">
      <c r="A79" s="42"/>
      <c r="B79" s="6"/>
      <c r="C79" s="6"/>
      <c r="D79" s="43"/>
      <c r="E79" s="7"/>
      <c r="F79" s="6"/>
      <c r="G79" s="34"/>
    </row>
    <row r="80" spans="1:1021">
      <c r="A80" s="42"/>
      <c r="B80" s="6"/>
      <c r="C80" s="6"/>
      <c r="D80" s="43"/>
      <c r="E80" s="7"/>
      <c r="F80" s="6"/>
      <c r="G80" s="34"/>
    </row>
    <row r="81" spans="1:7">
      <c r="A81" s="42"/>
      <c r="B81" s="6"/>
      <c r="C81" s="6"/>
      <c r="D81" s="43"/>
      <c r="E81" s="7"/>
      <c r="F81" s="6"/>
      <c r="G81" s="34"/>
    </row>
    <row r="82" spans="1:7">
      <c r="A82" s="42"/>
      <c r="B82" s="6"/>
      <c r="C82" s="6"/>
      <c r="D82" s="43"/>
      <c r="E82" s="7"/>
      <c r="F82" s="6"/>
      <c r="G82" s="34"/>
    </row>
    <row r="83" spans="1:7">
      <c r="A83" s="42"/>
      <c r="B83" s="6"/>
      <c r="C83" s="6"/>
      <c r="D83" s="43"/>
      <c r="E83" s="7"/>
      <c r="F83" s="6"/>
      <c r="G83" s="34"/>
    </row>
    <row r="84" spans="1:7">
      <c r="A84" s="42"/>
      <c r="B84" s="6"/>
      <c r="C84" s="6"/>
      <c r="D84" s="43"/>
      <c r="E84" s="7"/>
      <c r="F84" s="6"/>
      <c r="G84" s="34"/>
    </row>
    <row r="85" spans="1:7">
      <c r="A85" s="42"/>
      <c r="B85" s="6"/>
      <c r="C85" s="6"/>
      <c r="D85" s="43"/>
      <c r="E85" s="7"/>
      <c r="F85" s="6"/>
      <c r="G85" s="34"/>
    </row>
    <row r="86" spans="1:7">
      <c r="A86" s="42"/>
      <c r="B86" s="6"/>
      <c r="C86" s="6"/>
      <c r="D86" s="43"/>
      <c r="E86" s="7"/>
      <c r="F86" s="6"/>
      <c r="G86" s="34"/>
    </row>
    <row r="87" spans="1:7">
      <c r="A87" s="42"/>
      <c r="B87" s="6"/>
      <c r="C87" s="6"/>
      <c r="D87" s="43"/>
      <c r="E87" s="7"/>
      <c r="F87" s="6"/>
      <c r="G87" s="34"/>
    </row>
    <row r="88" spans="1:7">
      <c r="A88" s="42"/>
      <c r="B88" s="6"/>
      <c r="C88" s="6"/>
      <c r="D88" s="43"/>
      <c r="E88" s="7"/>
      <c r="F88" s="6"/>
      <c r="G88" s="34"/>
    </row>
    <row r="89" spans="1:7">
      <c r="A89" s="42"/>
      <c r="B89" s="6"/>
      <c r="C89" s="6"/>
      <c r="D89" s="43"/>
      <c r="E89" s="7"/>
      <c r="F89" s="6"/>
      <c r="G89" s="34"/>
    </row>
    <row r="90" spans="1:7">
      <c r="A90" s="42"/>
      <c r="B90" s="6"/>
      <c r="C90" s="6"/>
      <c r="D90" s="43"/>
      <c r="E90" s="7"/>
      <c r="F90" s="6"/>
      <c r="G90" s="34"/>
    </row>
    <row r="91" spans="1:7">
      <c r="A91" s="42"/>
      <c r="B91" s="6"/>
      <c r="C91" s="6"/>
      <c r="D91" s="43"/>
      <c r="E91" s="7"/>
      <c r="F91" s="6"/>
      <c r="G91" s="34"/>
    </row>
    <row r="92" spans="1:7">
      <c r="A92" s="42"/>
      <c r="B92" s="6"/>
      <c r="C92" s="6"/>
      <c r="D92" s="43"/>
      <c r="E92" s="7"/>
      <c r="F92" s="6"/>
      <c r="G92" s="34"/>
    </row>
    <row r="93" spans="1:7">
      <c r="A93" s="42"/>
      <c r="B93" s="6"/>
      <c r="C93" s="6"/>
      <c r="D93" s="43"/>
      <c r="E93" s="7"/>
      <c r="F93" s="6"/>
      <c r="G93" s="34"/>
    </row>
    <row r="94" spans="1:7">
      <c r="A94" s="42"/>
      <c r="B94" s="6"/>
      <c r="C94" s="6"/>
      <c r="D94" s="43"/>
      <c r="E94" s="7"/>
      <c r="F94" s="6"/>
      <c r="G94" s="34"/>
    </row>
    <row r="95" spans="1:7">
      <c r="A95" s="42"/>
      <c r="B95" s="6"/>
      <c r="C95" s="6"/>
      <c r="D95" s="43"/>
      <c r="E95" s="7"/>
      <c r="F95" s="6"/>
      <c r="G95" s="34"/>
    </row>
    <row r="96" spans="1:7">
      <c r="A96" s="42"/>
      <c r="B96" s="6"/>
      <c r="C96" s="6"/>
      <c r="D96" s="43"/>
      <c r="E96" s="7"/>
      <c r="F96" s="6"/>
      <c r="G96" s="34"/>
    </row>
    <row r="97" spans="1:7">
      <c r="A97" s="42"/>
      <c r="B97" s="6"/>
      <c r="C97" s="6"/>
      <c r="D97" s="43"/>
      <c r="E97" s="7"/>
      <c r="F97" s="6"/>
      <c r="G97" s="34"/>
    </row>
    <row r="98" spans="1:7">
      <c r="A98" s="42"/>
      <c r="B98" s="6"/>
      <c r="C98" s="6"/>
      <c r="D98" s="43"/>
      <c r="E98" s="7"/>
      <c r="F98" s="6"/>
      <c r="G98" s="34"/>
    </row>
    <row r="99" spans="1:7">
      <c r="A99" s="42"/>
      <c r="B99" s="6"/>
      <c r="C99" s="6"/>
      <c r="D99" s="43"/>
      <c r="E99" s="7"/>
      <c r="F99" s="6"/>
      <c r="G99" s="34"/>
    </row>
    <row r="100" spans="1:7">
      <c r="A100" s="42"/>
      <c r="B100" s="6"/>
      <c r="C100" s="6"/>
      <c r="D100" s="43"/>
      <c r="E100" s="7"/>
      <c r="F100" s="6"/>
      <c r="G100" s="34"/>
    </row>
    <row r="101" spans="1:7">
      <c r="A101" s="42"/>
      <c r="B101" s="6"/>
      <c r="C101" s="6"/>
      <c r="D101" s="43"/>
      <c r="E101" s="7"/>
      <c r="F101" s="6"/>
      <c r="G101" s="34"/>
    </row>
    <row r="102" spans="1:7">
      <c r="A102" s="47"/>
      <c r="B102" s="48"/>
      <c r="C102" s="48"/>
      <c r="D102" s="49"/>
      <c r="E102" s="50"/>
      <c r="F102" s="48"/>
    </row>
    <row r="1048500" spans="1:15" s="10" customFormat="1">
      <c r="A1048500" s="14"/>
      <c r="D1048500" s="18"/>
      <c r="E1048500" s="11"/>
      <c r="K1048500" s="32"/>
      <c r="L1048500" s="6"/>
      <c r="M1048500" s="52"/>
      <c r="N1048500" s="6"/>
      <c r="O1048500" s="34"/>
    </row>
    <row r="1048501" spans="1:15" s="10" customFormat="1">
      <c r="A1048501" s="14"/>
      <c r="D1048501" s="18"/>
      <c r="E1048501" s="11"/>
      <c r="K1048501" s="32"/>
      <c r="L1048501" s="6"/>
      <c r="M1048501" s="52"/>
      <c r="N1048501" s="6"/>
      <c r="O1048501" s="34"/>
    </row>
    <row r="1048502" spans="1:15" s="10" customFormat="1">
      <c r="A1048502" s="14"/>
      <c r="D1048502" s="18"/>
      <c r="E1048502" s="11"/>
      <c r="K1048502" s="32"/>
      <c r="L1048502" s="6"/>
      <c r="M1048502" s="52"/>
      <c r="N1048502" s="6"/>
      <c r="O1048502" s="34"/>
    </row>
    <row r="1048503" spans="1:15" s="10" customFormat="1">
      <c r="A1048503" s="14"/>
      <c r="D1048503" s="18"/>
      <c r="E1048503" s="11"/>
      <c r="K1048503" s="32"/>
      <c r="L1048503" s="6"/>
      <c r="M1048503" s="52"/>
      <c r="N1048503" s="6"/>
      <c r="O1048503" s="34"/>
    </row>
    <row r="1048504" spans="1:15" s="10" customFormat="1">
      <c r="A1048504" s="14"/>
      <c r="D1048504" s="18"/>
      <c r="E1048504" s="11"/>
      <c r="K1048504" s="32"/>
      <c r="L1048504" s="6"/>
      <c r="M1048504" s="52"/>
      <c r="N1048504" s="6"/>
      <c r="O1048504" s="34"/>
    </row>
    <row r="1048505" spans="1:15" s="10" customFormat="1">
      <c r="A1048505" s="14"/>
      <c r="D1048505" s="18"/>
      <c r="E1048505" s="11"/>
      <c r="K1048505" s="32"/>
      <c r="L1048505" s="6"/>
      <c r="M1048505" s="52"/>
      <c r="N1048505" s="6"/>
      <c r="O1048505" s="34"/>
    </row>
  </sheetData>
  <mergeCells count="6">
    <mergeCell ref="M10:M11"/>
    <mergeCell ref="E10:F10"/>
    <mergeCell ref="A10:A11"/>
    <mergeCell ref="B10:B11"/>
    <mergeCell ref="C10:C11"/>
    <mergeCell ref="D10:D11"/>
  </mergeCells>
  <pageMargins left="0.75" right="0.75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G1048505"/>
  <sheetViews>
    <sheetView topLeftCell="A7" zoomScale="130" zoomScaleNormal="130" workbookViewId="0">
      <selection activeCell="T13" sqref="T13"/>
    </sheetView>
  </sheetViews>
  <sheetFormatPr defaultRowHeight="15"/>
  <cols>
    <col min="1" max="1" width="5.85546875" style="14" customWidth="1"/>
    <col min="2" max="2" width="7" style="10" customWidth="1"/>
    <col min="3" max="3" width="49.140625" style="10" customWidth="1"/>
    <col min="4" max="4" width="9.42578125" style="18" hidden="1" customWidth="1"/>
    <col min="5" max="5" width="7" style="11" customWidth="1"/>
    <col min="6" max="6" width="7.28515625" style="10" customWidth="1"/>
    <col min="7" max="7" width="13.28515625" style="10" hidden="1" customWidth="1"/>
    <col min="8" max="10" width="9.140625" style="10" hidden="1" customWidth="1"/>
    <col min="11" max="11" width="9.140625" style="32" hidden="1" customWidth="1"/>
    <col min="12" max="12" width="9.140625" style="6" hidden="1" customWidth="1"/>
    <col min="13" max="13" width="9.140625" style="52" customWidth="1"/>
    <col min="14" max="14" width="9.140625" style="6" hidden="1" customWidth="1"/>
    <col min="15" max="15" width="9.140625" style="34" hidden="1" customWidth="1"/>
    <col min="16" max="18" width="9.140625" style="10" hidden="1" customWidth="1"/>
    <col min="19" max="1021" width="9.140625" style="10" customWidth="1"/>
    <col min="1022" max="16384" width="9.140625" style="12"/>
  </cols>
  <sheetData>
    <row r="1" spans="1:1021" s="16" customFormat="1">
      <c r="A1" s="24" t="s">
        <v>145</v>
      </c>
      <c r="B1" s="24"/>
      <c r="C1" s="24"/>
      <c r="D1" s="26"/>
      <c r="E1" s="27"/>
      <c r="F1" s="24"/>
      <c r="G1" s="24"/>
      <c r="H1" s="24"/>
      <c r="I1" s="24"/>
      <c r="J1" s="24"/>
      <c r="K1" s="24"/>
      <c r="L1" s="24"/>
      <c r="M1" s="51"/>
      <c r="N1" s="24"/>
      <c r="O1" s="22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</row>
    <row r="2" spans="1:1021" s="16" customFormat="1">
      <c r="A2" s="24" t="s">
        <v>147</v>
      </c>
      <c r="B2" s="24"/>
      <c r="C2" s="24"/>
      <c r="D2" s="26"/>
      <c r="E2" s="27"/>
      <c r="F2" s="24"/>
      <c r="G2" s="24"/>
      <c r="H2" s="24"/>
      <c r="I2" s="24"/>
      <c r="J2" s="24"/>
      <c r="K2" s="24"/>
      <c r="L2" s="24"/>
      <c r="M2" s="51"/>
      <c r="N2" s="24"/>
      <c r="O2" s="22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</row>
    <row r="3" spans="1:1021" s="16" customFormat="1">
      <c r="A3" s="24"/>
      <c r="B3" s="24"/>
      <c r="C3" s="24"/>
      <c r="D3" s="26"/>
      <c r="E3" s="27"/>
      <c r="F3" s="24"/>
      <c r="G3" s="24"/>
      <c r="H3" s="24"/>
      <c r="I3" s="24"/>
      <c r="J3" s="24"/>
      <c r="K3" s="24"/>
      <c r="L3" s="24"/>
      <c r="M3" s="51"/>
      <c r="N3" s="24"/>
      <c r="O3" s="22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</row>
    <row r="4" spans="1:1021" s="16" customFormat="1">
      <c r="A4" s="24"/>
      <c r="B4" s="24"/>
      <c r="C4" s="25" t="s">
        <v>151</v>
      </c>
      <c r="D4" s="26"/>
      <c r="E4" s="27"/>
      <c r="F4" s="24"/>
      <c r="G4" s="24"/>
      <c r="H4" s="24"/>
      <c r="I4" s="24"/>
      <c r="J4" s="24"/>
      <c r="K4" s="24"/>
      <c r="L4" s="24"/>
      <c r="M4" s="51"/>
      <c r="N4" s="24"/>
      <c r="O4" s="2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</row>
    <row r="5" spans="1:1021" s="16" customFormat="1">
      <c r="A5" s="24"/>
      <c r="B5" s="24"/>
      <c r="C5" s="25" t="s">
        <v>133</v>
      </c>
      <c r="D5" s="26"/>
      <c r="E5" s="27"/>
      <c r="F5" s="24"/>
      <c r="G5" s="24"/>
      <c r="H5" s="24"/>
      <c r="I5" s="24"/>
      <c r="J5" s="24"/>
      <c r="K5" s="24"/>
      <c r="L5" s="24"/>
      <c r="M5" s="51"/>
      <c r="N5" s="24"/>
      <c r="O5" s="22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</row>
    <row r="6" spans="1:1021" s="16" customFormat="1">
      <c r="A6" s="24"/>
      <c r="B6" s="24"/>
      <c r="C6" s="24"/>
      <c r="D6" s="26"/>
      <c r="E6" s="27"/>
      <c r="F6" s="24"/>
      <c r="G6" s="24"/>
      <c r="H6" s="24"/>
      <c r="I6" s="24"/>
      <c r="J6" s="24"/>
      <c r="K6" s="24"/>
      <c r="L6" s="24"/>
      <c r="M6" s="51"/>
      <c r="N6" s="24"/>
      <c r="O6" s="22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</row>
    <row r="7" spans="1:1021" s="16" customFormat="1">
      <c r="A7" s="24" t="s">
        <v>148</v>
      </c>
      <c r="B7" s="24"/>
      <c r="C7" s="24"/>
      <c r="D7" s="26"/>
      <c r="E7" s="27"/>
      <c r="F7" s="24"/>
      <c r="G7" s="24"/>
      <c r="H7" s="24"/>
      <c r="I7" s="24"/>
      <c r="J7" s="24"/>
      <c r="K7" s="24"/>
      <c r="L7" s="24"/>
      <c r="M7" s="51"/>
      <c r="N7" s="24"/>
      <c r="O7" s="2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</row>
    <row r="8" spans="1:1021" s="16" customFormat="1">
      <c r="A8" s="28" t="s">
        <v>149</v>
      </c>
      <c r="B8" s="28"/>
      <c r="C8" s="28"/>
      <c r="D8" s="26"/>
      <c r="E8" s="27"/>
      <c r="F8" s="24"/>
      <c r="G8" s="24"/>
      <c r="H8" s="24"/>
      <c r="I8" s="24"/>
      <c r="J8" s="24"/>
      <c r="K8" s="24"/>
      <c r="L8" s="24"/>
      <c r="M8" s="51"/>
      <c r="N8" s="24"/>
      <c r="O8" s="22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</row>
    <row r="9" spans="1:1021" s="16" customFormat="1">
      <c r="A9" s="24"/>
      <c r="B9" s="24"/>
      <c r="C9" s="24"/>
      <c r="D9" s="26"/>
      <c r="E9" s="27"/>
      <c r="F9" s="24"/>
      <c r="G9" s="24"/>
      <c r="H9" s="24"/>
      <c r="I9" s="24"/>
      <c r="J9" s="24"/>
      <c r="K9" s="24"/>
      <c r="L9" s="24"/>
      <c r="M9" s="51"/>
      <c r="N9" s="24"/>
      <c r="O9" s="22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</row>
    <row r="10" spans="1:1021" s="16" customFormat="1">
      <c r="A10" s="66" t="s">
        <v>146</v>
      </c>
      <c r="B10" s="66" t="s">
        <v>136</v>
      </c>
      <c r="C10" s="68" t="s">
        <v>137</v>
      </c>
      <c r="D10" s="70" t="s">
        <v>138</v>
      </c>
      <c r="E10" s="64" t="s">
        <v>139</v>
      </c>
      <c r="F10" s="65"/>
      <c r="G10" s="23"/>
      <c r="H10" s="23"/>
      <c r="I10" s="23"/>
      <c r="J10" s="23"/>
      <c r="K10" s="29"/>
      <c r="L10" s="24"/>
      <c r="M10" s="62" t="s">
        <v>138</v>
      </c>
      <c r="N10" s="24"/>
      <c r="O10" s="22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</row>
    <row r="11" spans="1:1021" s="10" customFormat="1">
      <c r="A11" s="67"/>
      <c r="B11" s="67"/>
      <c r="C11" s="69"/>
      <c r="D11" s="71"/>
      <c r="E11" s="20" t="s">
        <v>0</v>
      </c>
      <c r="F11" s="21" t="s">
        <v>140</v>
      </c>
      <c r="G11" s="17"/>
      <c r="H11" s="13"/>
      <c r="I11" s="17"/>
      <c r="J11" s="17"/>
      <c r="K11" s="30"/>
      <c r="L11" s="6"/>
      <c r="M11" s="72"/>
      <c r="N11" s="6"/>
      <c r="O11" s="34"/>
    </row>
    <row r="12" spans="1:1021" s="3" customFormat="1">
      <c r="A12" s="4">
        <v>1</v>
      </c>
      <c r="B12" s="55">
        <v>136</v>
      </c>
      <c r="C12" s="54" t="s">
        <v>5</v>
      </c>
      <c r="D12" s="19">
        <f>(9.22+9.26+9.21+9.06)/4</f>
        <v>9.1875</v>
      </c>
      <c r="E12" s="55" t="s">
        <v>3</v>
      </c>
      <c r="F12" s="55">
        <v>1</v>
      </c>
      <c r="G12" s="4" t="s">
        <v>2</v>
      </c>
      <c r="H12" s="4" t="s">
        <v>2</v>
      </c>
      <c r="I12" s="4" t="s">
        <v>2</v>
      </c>
      <c r="J12" s="4" t="s">
        <v>2</v>
      </c>
      <c r="K12" s="31" t="s">
        <v>3</v>
      </c>
      <c r="L12" s="9"/>
      <c r="M12" s="53">
        <v>9.07</v>
      </c>
      <c r="N12" s="55" t="s">
        <v>2</v>
      </c>
      <c r="O12" s="55" t="s">
        <v>2</v>
      </c>
      <c r="P12" s="55" t="s">
        <v>2</v>
      </c>
      <c r="Q12" s="55" t="s">
        <v>3</v>
      </c>
      <c r="R12" s="55" t="s">
        <v>3</v>
      </c>
    </row>
    <row r="13" spans="1:1021" s="3" customFormat="1">
      <c r="A13" s="4">
        <v>2</v>
      </c>
      <c r="B13" s="55">
        <v>131</v>
      </c>
      <c r="C13" s="54" t="s">
        <v>6</v>
      </c>
      <c r="D13" s="19">
        <f>(8.13+9+9.71+9.69)/4</f>
        <v>9.1325000000000003</v>
      </c>
      <c r="E13" s="55" t="s">
        <v>3</v>
      </c>
      <c r="F13" s="55">
        <v>1</v>
      </c>
      <c r="G13" s="4" t="s">
        <v>2</v>
      </c>
      <c r="H13" s="4" t="s">
        <v>2</v>
      </c>
      <c r="I13" s="4" t="s">
        <v>3</v>
      </c>
      <c r="J13" s="4" t="s">
        <v>3</v>
      </c>
      <c r="K13" s="31" t="s">
        <v>3</v>
      </c>
      <c r="L13" s="9"/>
      <c r="M13" s="53">
        <v>9.0299999999999994</v>
      </c>
      <c r="N13" s="55" t="s">
        <v>2</v>
      </c>
      <c r="O13" s="55" t="s">
        <v>2</v>
      </c>
      <c r="P13" s="55" t="s">
        <v>2</v>
      </c>
      <c r="Q13" s="55" t="s">
        <v>2</v>
      </c>
      <c r="R13" s="55" t="s">
        <v>3</v>
      </c>
    </row>
    <row r="14" spans="1:1021" s="3" customFormat="1" ht="30">
      <c r="A14" s="4">
        <v>3</v>
      </c>
      <c r="B14" s="55">
        <v>123</v>
      </c>
      <c r="C14" s="54" t="s">
        <v>8</v>
      </c>
      <c r="D14" s="19">
        <f>(9.38+8.77+8.9+8.96)/4</f>
        <v>9.0024999999999995</v>
      </c>
      <c r="E14" s="55" t="s">
        <v>3</v>
      </c>
      <c r="F14" s="55">
        <v>1</v>
      </c>
      <c r="G14" s="4" t="s">
        <v>2</v>
      </c>
      <c r="H14" s="4" t="s">
        <v>2</v>
      </c>
      <c r="I14" s="4" t="s">
        <v>2</v>
      </c>
      <c r="J14" s="4" t="s">
        <v>3</v>
      </c>
      <c r="K14" s="31" t="s">
        <v>3</v>
      </c>
      <c r="L14" s="9"/>
      <c r="M14" s="53">
        <v>8.9600000000000009</v>
      </c>
      <c r="N14" s="55" t="s">
        <v>2</v>
      </c>
      <c r="O14" s="55" t="s">
        <v>2</v>
      </c>
      <c r="P14" s="55" t="s">
        <v>2</v>
      </c>
      <c r="Q14" s="55" t="s">
        <v>3</v>
      </c>
      <c r="R14" s="55" t="s">
        <v>3</v>
      </c>
    </row>
    <row r="15" spans="1:1021" s="3" customFormat="1">
      <c r="A15" s="4">
        <v>4</v>
      </c>
      <c r="B15" s="55">
        <v>126</v>
      </c>
      <c r="C15" s="54" t="s">
        <v>9</v>
      </c>
      <c r="D15" s="19">
        <f>(8.55+8.72+8.75+8.6)/4</f>
        <v>8.6550000000000011</v>
      </c>
      <c r="E15" s="55" t="s">
        <v>3</v>
      </c>
      <c r="F15" s="55">
        <v>1</v>
      </c>
      <c r="G15" s="4" t="s">
        <v>2</v>
      </c>
      <c r="H15" s="4" t="s">
        <v>2</v>
      </c>
      <c r="I15" s="4" t="s">
        <v>3</v>
      </c>
      <c r="J15" s="4" t="s">
        <v>3</v>
      </c>
      <c r="K15" s="31" t="s">
        <v>3</v>
      </c>
      <c r="L15" s="9"/>
      <c r="M15" s="53">
        <v>8.92</v>
      </c>
      <c r="N15" s="55" t="s">
        <v>2</v>
      </c>
      <c r="O15" s="55" t="s">
        <v>2</v>
      </c>
      <c r="P15" s="55" t="s">
        <v>2</v>
      </c>
      <c r="Q15" s="55" t="s">
        <v>2</v>
      </c>
      <c r="R15" s="55" t="s">
        <v>2</v>
      </c>
    </row>
    <row r="16" spans="1:1021" s="3" customFormat="1">
      <c r="A16" s="4">
        <v>5</v>
      </c>
      <c r="B16" s="55">
        <v>69</v>
      </c>
      <c r="C16" s="54" t="s">
        <v>10</v>
      </c>
      <c r="D16" s="19">
        <f>(8.31+8.62+8.52+8.8+7.89)/5</f>
        <v>8.4280000000000008</v>
      </c>
      <c r="E16" s="55">
        <v>2</v>
      </c>
      <c r="F16" s="55">
        <v>1</v>
      </c>
      <c r="G16" s="4" t="s">
        <v>2</v>
      </c>
      <c r="H16" s="4" t="s">
        <v>2</v>
      </c>
      <c r="I16" s="4" t="s">
        <v>2</v>
      </c>
      <c r="J16" s="4" t="s">
        <v>2</v>
      </c>
      <c r="K16" s="31" t="s">
        <v>3</v>
      </c>
      <c r="L16" s="9"/>
      <c r="M16" s="53">
        <v>8.9</v>
      </c>
      <c r="N16" s="55" t="s">
        <v>2</v>
      </c>
      <c r="O16" s="55" t="s">
        <v>2</v>
      </c>
      <c r="P16" s="55" t="s">
        <v>2</v>
      </c>
      <c r="Q16" s="55" t="s">
        <v>3</v>
      </c>
      <c r="R16" s="55" t="s">
        <v>3</v>
      </c>
    </row>
    <row r="17" spans="1:18" s="3" customFormat="1">
      <c r="A17" s="4">
        <v>6</v>
      </c>
      <c r="B17" s="55">
        <v>128</v>
      </c>
      <c r="C17" s="54" t="s">
        <v>12</v>
      </c>
      <c r="D17" s="19">
        <f>(8.55+8.21+8.3+8.04)/4</f>
        <v>8.2750000000000004</v>
      </c>
      <c r="E17" s="55" t="s">
        <v>3</v>
      </c>
      <c r="F17" s="55">
        <v>1</v>
      </c>
      <c r="G17" s="4" t="s">
        <v>2</v>
      </c>
      <c r="I17" s="4" t="s">
        <v>3</v>
      </c>
      <c r="J17" s="4" t="s">
        <v>3</v>
      </c>
      <c r="K17" s="31" t="s">
        <v>3</v>
      </c>
      <c r="L17" s="9"/>
      <c r="M17" s="53">
        <v>8.61</v>
      </c>
      <c r="N17" s="55" t="s">
        <v>2</v>
      </c>
      <c r="O17" s="55" t="s">
        <v>2</v>
      </c>
      <c r="P17" s="55" t="s">
        <v>2</v>
      </c>
      <c r="Q17" s="55" t="s">
        <v>2</v>
      </c>
      <c r="R17" s="55" t="s">
        <v>3</v>
      </c>
    </row>
    <row r="18" spans="1:18" s="3" customFormat="1">
      <c r="A18" s="4">
        <v>7</v>
      </c>
      <c r="B18" s="55">
        <v>135</v>
      </c>
      <c r="C18" s="54" t="s">
        <v>13</v>
      </c>
      <c r="D18" s="19">
        <f>(7.89+7.69+8.76+8.19)/4</f>
        <v>8.1325000000000003</v>
      </c>
      <c r="E18" s="55" t="s">
        <v>3</v>
      </c>
      <c r="F18" s="55">
        <v>1</v>
      </c>
      <c r="G18" s="4" t="s">
        <v>2</v>
      </c>
      <c r="H18" s="4" t="s">
        <v>2</v>
      </c>
      <c r="I18" s="4" t="s">
        <v>2</v>
      </c>
      <c r="J18" s="4" t="s">
        <v>3</v>
      </c>
      <c r="K18" s="31" t="s">
        <v>3</v>
      </c>
      <c r="L18" s="9"/>
      <c r="M18" s="53">
        <v>8.6</v>
      </c>
      <c r="N18" s="55" t="s">
        <v>3</v>
      </c>
      <c r="O18" s="55" t="s">
        <v>3</v>
      </c>
      <c r="P18" s="55" t="s">
        <v>3</v>
      </c>
      <c r="Q18" s="55" t="s">
        <v>3</v>
      </c>
      <c r="R18" s="55" t="s">
        <v>2</v>
      </c>
    </row>
    <row r="19" spans="1:18" s="3" customFormat="1">
      <c r="A19" s="4">
        <v>8</v>
      </c>
      <c r="B19" s="55">
        <v>129</v>
      </c>
      <c r="C19" s="54" t="s">
        <v>14</v>
      </c>
      <c r="D19" s="19">
        <f>(7.44+7.42+9.07+8.58)/4</f>
        <v>8.1274999999999995</v>
      </c>
      <c r="E19" s="55" t="s">
        <v>3</v>
      </c>
      <c r="F19" s="55">
        <v>1</v>
      </c>
      <c r="G19" s="4" t="s">
        <v>2</v>
      </c>
      <c r="H19" s="4" t="s">
        <v>2</v>
      </c>
      <c r="I19" s="4" t="s">
        <v>3</v>
      </c>
      <c r="J19" s="4" t="s">
        <v>3</v>
      </c>
      <c r="K19" s="31" t="s">
        <v>3</v>
      </c>
      <c r="L19" s="9"/>
      <c r="M19" s="53">
        <v>8.58</v>
      </c>
      <c r="N19" s="55" t="s">
        <v>2</v>
      </c>
      <c r="O19" s="55" t="s">
        <v>2</v>
      </c>
      <c r="P19" s="55" t="s">
        <v>2</v>
      </c>
      <c r="Q19" s="55" t="s">
        <v>2</v>
      </c>
      <c r="R19" s="55" t="s">
        <v>3</v>
      </c>
    </row>
    <row r="20" spans="1:18" s="3" customFormat="1">
      <c r="A20" s="4">
        <v>9</v>
      </c>
      <c r="B20" s="55">
        <v>109</v>
      </c>
      <c r="C20" s="54" t="s">
        <v>15</v>
      </c>
      <c r="D20" s="19">
        <f>(8.13+7.71+8.25+8.38)/4</f>
        <v>8.1174999999999997</v>
      </c>
      <c r="E20" s="55">
        <v>2</v>
      </c>
      <c r="F20" s="55">
        <v>1</v>
      </c>
      <c r="G20" s="4" t="s">
        <v>2</v>
      </c>
      <c r="I20" s="4" t="s">
        <v>3</v>
      </c>
      <c r="J20" s="4" t="s">
        <v>3</v>
      </c>
      <c r="K20" s="31" t="s">
        <v>3</v>
      </c>
      <c r="L20" s="9"/>
      <c r="M20" s="53">
        <v>8.5399999999999991</v>
      </c>
      <c r="N20" s="55" t="s">
        <v>2</v>
      </c>
      <c r="O20" s="55" t="s">
        <v>2</v>
      </c>
      <c r="P20" s="55" t="s">
        <v>3</v>
      </c>
      <c r="Q20" s="55" t="s">
        <v>3</v>
      </c>
      <c r="R20" s="55" t="s">
        <v>3</v>
      </c>
    </row>
    <row r="21" spans="1:18" s="3" customFormat="1">
      <c r="A21" s="4">
        <v>10</v>
      </c>
      <c r="B21" s="55">
        <v>57</v>
      </c>
      <c r="C21" s="54" t="s">
        <v>16</v>
      </c>
      <c r="D21" s="19">
        <f>(7.32+7.78+8.31+8.84)/4</f>
        <v>8.0625</v>
      </c>
      <c r="E21" s="55">
        <v>2</v>
      </c>
      <c r="F21" s="55">
        <v>1</v>
      </c>
      <c r="G21" s="4" t="s">
        <v>2</v>
      </c>
      <c r="H21" s="4" t="s">
        <v>2</v>
      </c>
      <c r="I21" s="4" t="s">
        <v>3</v>
      </c>
      <c r="J21" s="4" t="s">
        <v>3</v>
      </c>
      <c r="K21" s="31" t="s">
        <v>3</v>
      </c>
      <c r="L21" s="9"/>
      <c r="M21" s="53">
        <v>8.5299999999999994</v>
      </c>
      <c r="N21" s="55" t="s">
        <v>2</v>
      </c>
      <c r="O21" s="55" t="s">
        <v>2</v>
      </c>
      <c r="P21" s="55" t="s">
        <v>2</v>
      </c>
      <c r="Q21" s="55" t="s">
        <v>2</v>
      </c>
      <c r="R21" s="55" t="s">
        <v>3</v>
      </c>
    </row>
    <row r="22" spans="1:18" s="3" customFormat="1">
      <c r="A22" s="4">
        <v>11</v>
      </c>
      <c r="B22" s="55">
        <v>127</v>
      </c>
      <c r="C22" s="54" t="s">
        <v>17</v>
      </c>
      <c r="D22" s="19">
        <f>(6.6+8.33+8.79+8.31)/4</f>
        <v>8.0075000000000003</v>
      </c>
      <c r="E22" s="55" t="s">
        <v>3</v>
      </c>
      <c r="F22" s="55">
        <v>1</v>
      </c>
      <c r="G22" s="4" t="s">
        <v>2</v>
      </c>
      <c r="H22" s="4" t="s">
        <v>2</v>
      </c>
      <c r="I22" s="4" t="s">
        <v>2</v>
      </c>
      <c r="J22" s="4" t="s">
        <v>3</v>
      </c>
      <c r="K22" s="31" t="s">
        <v>3</v>
      </c>
      <c r="L22" s="9"/>
      <c r="M22" s="53">
        <v>8.4499999999999993</v>
      </c>
      <c r="N22" s="55" t="s">
        <v>2</v>
      </c>
      <c r="O22" s="55" t="s">
        <v>2</v>
      </c>
      <c r="P22" s="55" t="s">
        <v>2</v>
      </c>
      <c r="Q22" s="55" t="s">
        <v>2</v>
      </c>
      <c r="R22" s="55" t="s">
        <v>2</v>
      </c>
    </row>
    <row r="23" spans="1:18" s="3" customFormat="1">
      <c r="A23" s="4">
        <v>12</v>
      </c>
      <c r="B23" s="55">
        <v>119</v>
      </c>
      <c r="C23" s="54" t="s">
        <v>19</v>
      </c>
      <c r="D23" s="19">
        <f>(8.04+7.96)/2</f>
        <v>8</v>
      </c>
      <c r="E23" s="55">
        <v>2</v>
      </c>
      <c r="F23" s="55">
        <v>1</v>
      </c>
      <c r="G23" s="4" t="s">
        <v>2</v>
      </c>
      <c r="H23" s="4" t="s">
        <v>2</v>
      </c>
      <c r="I23" s="4" t="s">
        <v>2</v>
      </c>
      <c r="J23" s="4" t="s">
        <v>3</v>
      </c>
      <c r="K23" s="31" t="s">
        <v>3</v>
      </c>
      <c r="L23" s="9"/>
      <c r="M23" s="53">
        <v>8.41</v>
      </c>
      <c r="N23" s="55" t="s">
        <v>2</v>
      </c>
      <c r="O23" s="55" t="s">
        <v>2</v>
      </c>
      <c r="P23" s="55" t="s">
        <v>3</v>
      </c>
      <c r="Q23" s="55" t="s">
        <v>3</v>
      </c>
      <c r="R23" s="55" t="s">
        <v>3</v>
      </c>
    </row>
    <row r="24" spans="1:18" s="3" customFormat="1">
      <c r="A24" s="4">
        <v>13</v>
      </c>
      <c r="B24" s="55">
        <v>51</v>
      </c>
      <c r="C24" s="54" t="s">
        <v>20</v>
      </c>
      <c r="D24" s="19">
        <f>(8.14+7.76)/2</f>
        <v>7.95</v>
      </c>
      <c r="E24" s="55">
        <v>2</v>
      </c>
      <c r="F24" s="55">
        <v>1</v>
      </c>
      <c r="G24" s="4" t="s">
        <v>2</v>
      </c>
      <c r="H24" s="4" t="s">
        <v>2</v>
      </c>
      <c r="I24" s="4" t="s">
        <v>2</v>
      </c>
      <c r="J24" s="4" t="s">
        <v>3</v>
      </c>
      <c r="K24" s="31" t="s">
        <v>3</v>
      </c>
      <c r="L24" s="9"/>
      <c r="M24" s="53">
        <v>8.39</v>
      </c>
      <c r="N24" s="55" t="s">
        <v>2</v>
      </c>
      <c r="O24" s="55" t="s">
        <v>2</v>
      </c>
      <c r="P24" s="55" t="s">
        <v>3</v>
      </c>
      <c r="Q24" s="55" t="s">
        <v>2</v>
      </c>
      <c r="R24" s="55" t="s">
        <v>3</v>
      </c>
    </row>
    <row r="25" spans="1:18" s="3" customFormat="1">
      <c r="A25" s="4">
        <v>14</v>
      </c>
      <c r="B25" s="55">
        <v>88</v>
      </c>
      <c r="C25" s="54" t="s">
        <v>22</v>
      </c>
      <c r="D25" s="19">
        <f>(7.49+8.15+8.18)/3</f>
        <v>7.94</v>
      </c>
      <c r="E25" s="55" t="s">
        <v>3</v>
      </c>
      <c r="F25" s="55">
        <v>1</v>
      </c>
      <c r="G25" s="4" t="s">
        <v>2</v>
      </c>
      <c r="H25" s="4" t="s">
        <v>2</v>
      </c>
      <c r="I25" s="4" t="s">
        <v>2</v>
      </c>
      <c r="J25" s="4" t="s">
        <v>3</v>
      </c>
      <c r="K25" s="31" t="s">
        <v>3</v>
      </c>
      <c r="L25" s="9"/>
      <c r="M25" s="53">
        <v>8.25</v>
      </c>
      <c r="N25" s="55" t="s">
        <v>2</v>
      </c>
      <c r="O25" s="55" t="s">
        <v>2</v>
      </c>
      <c r="P25" s="55" t="s">
        <v>2</v>
      </c>
      <c r="Q25" s="55" t="s">
        <v>2</v>
      </c>
      <c r="R25" s="55" t="s">
        <v>3</v>
      </c>
    </row>
    <row r="26" spans="1:18" s="3" customFormat="1">
      <c r="A26" s="4">
        <v>15</v>
      </c>
      <c r="B26" s="55">
        <v>43</v>
      </c>
      <c r="C26" s="54" t="s">
        <v>23</v>
      </c>
      <c r="D26" s="19">
        <f>(7.7+7.79+7.75+7.96)/4</f>
        <v>7.8000000000000007</v>
      </c>
      <c r="E26" s="55">
        <v>2</v>
      </c>
      <c r="F26" s="55">
        <v>1</v>
      </c>
      <c r="G26" s="4" t="s">
        <v>2</v>
      </c>
      <c r="H26" s="4" t="s">
        <v>2</v>
      </c>
      <c r="I26" s="4" t="s">
        <v>3</v>
      </c>
      <c r="J26" s="4" t="s">
        <v>3</v>
      </c>
      <c r="K26" s="31" t="s">
        <v>3</v>
      </c>
      <c r="L26" s="9"/>
      <c r="M26" s="53">
        <v>8.2100000000000009</v>
      </c>
      <c r="N26" s="55" t="s">
        <v>2</v>
      </c>
      <c r="O26" s="55" t="s">
        <v>2</v>
      </c>
      <c r="P26" s="55" t="s">
        <v>3</v>
      </c>
      <c r="Q26" s="55" t="s">
        <v>2</v>
      </c>
      <c r="R26" s="55" t="s">
        <v>3</v>
      </c>
    </row>
    <row r="27" spans="1:18" s="3" customFormat="1">
      <c r="A27" s="4">
        <v>16</v>
      </c>
      <c r="B27" s="55">
        <v>44</v>
      </c>
      <c r="C27" s="54" t="s">
        <v>24</v>
      </c>
      <c r="D27" s="19">
        <f>(7.52+7.9+8.01+7.67)/4</f>
        <v>7.7750000000000004</v>
      </c>
      <c r="E27" s="55">
        <v>2</v>
      </c>
      <c r="F27" s="55">
        <v>1</v>
      </c>
      <c r="G27" s="4" t="s">
        <v>2</v>
      </c>
      <c r="H27" s="4" t="s">
        <v>2</v>
      </c>
      <c r="I27" s="4" t="s">
        <v>2</v>
      </c>
      <c r="J27" s="4" t="s">
        <v>3</v>
      </c>
      <c r="K27" s="31" t="s">
        <v>3</v>
      </c>
      <c r="L27" s="9"/>
      <c r="M27" s="53">
        <v>8.2000000000000011</v>
      </c>
      <c r="N27" s="55" t="s">
        <v>2</v>
      </c>
      <c r="O27" s="55" t="s">
        <v>2</v>
      </c>
      <c r="P27" s="55" t="s">
        <v>3</v>
      </c>
      <c r="Q27" s="55" t="s">
        <v>2</v>
      </c>
      <c r="R27" s="55" t="s">
        <v>3</v>
      </c>
    </row>
    <row r="28" spans="1:18" s="3" customFormat="1">
      <c r="A28" s="4">
        <v>17</v>
      </c>
      <c r="B28" s="55">
        <v>36</v>
      </c>
      <c r="C28" s="54" t="s">
        <v>31</v>
      </c>
      <c r="D28" s="19">
        <f>+(6.68+(7.28+7.6)/2+8.08+8.48)/4</f>
        <v>7.67</v>
      </c>
      <c r="E28" s="55">
        <v>2</v>
      </c>
      <c r="F28" s="55">
        <v>1</v>
      </c>
      <c r="G28" s="4" t="s">
        <v>2</v>
      </c>
      <c r="H28" s="4" t="s">
        <v>2</v>
      </c>
      <c r="I28" s="4" t="s">
        <v>2</v>
      </c>
      <c r="J28" s="4" t="s">
        <v>3</v>
      </c>
      <c r="K28" s="31" t="s">
        <v>3</v>
      </c>
      <c r="L28" s="9"/>
      <c r="M28" s="53">
        <v>7.96</v>
      </c>
      <c r="N28" s="55" t="s">
        <v>2</v>
      </c>
      <c r="O28" s="55" t="s">
        <v>2</v>
      </c>
      <c r="P28" s="55" t="s">
        <v>2</v>
      </c>
      <c r="Q28" s="55" t="s">
        <v>3</v>
      </c>
      <c r="R28" s="55" t="s">
        <v>3</v>
      </c>
    </row>
    <row r="29" spans="1:18" s="3" customFormat="1">
      <c r="A29" s="4">
        <v>18</v>
      </c>
      <c r="B29" s="55">
        <v>75</v>
      </c>
      <c r="C29" s="54" t="s">
        <v>32</v>
      </c>
      <c r="D29" s="19">
        <f>(7.47+7.78+7.5+7.8)/4</f>
        <v>7.6375000000000002</v>
      </c>
      <c r="E29" s="55">
        <v>2</v>
      </c>
      <c r="F29" s="55">
        <v>1</v>
      </c>
      <c r="G29" s="4" t="s">
        <v>2</v>
      </c>
      <c r="H29" s="4" t="s">
        <v>2</v>
      </c>
      <c r="I29" s="4" t="s">
        <v>3</v>
      </c>
      <c r="J29" s="4" t="s">
        <v>3</v>
      </c>
      <c r="K29" s="31" t="s">
        <v>3</v>
      </c>
      <c r="L29" s="9"/>
      <c r="M29" s="53">
        <v>7.95</v>
      </c>
      <c r="N29" s="55" t="s">
        <v>2</v>
      </c>
      <c r="O29" s="55" t="s">
        <v>2</v>
      </c>
      <c r="P29" s="55" t="s">
        <v>2</v>
      </c>
      <c r="Q29" s="55" t="s">
        <v>3</v>
      </c>
      <c r="R29" s="55" t="s">
        <v>3</v>
      </c>
    </row>
    <row r="30" spans="1:18" s="3" customFormat="1">
      <c r="A30" s="4">
        <v>19</v>
      </c>
      <c r="B30" s="55">
        <v>108</v>
      </c>
      <c r="C30" s="54" t="s">
        <v>34</v>
      </c>
      <c r="D30" s="19">
        <f>(7.12+(7.27+7.73)/2+8.18+7.73)/4</f>
        <v>7.6325000000000003</v>
      </c>
      <c r="E30" s="55">
        <v>2</v>
      </c>
      <c r="F30" s="55">
        <v>1</v>
      </c>
      <c r="G30" s="4" t="s">
        <v>2</v>
      </c>
      <c r="H30" s="4" t="s">
        <v>2</v>
      </c>
      <c r="I30" s="4" t="s">
        <v>2</v>
      </c>
      <c r="J30" s="4" t="s">
        <v>3</v>
      </c>
      <c r="K30" s="31" t="s">
        <v>3</v>
      </c>
      <c r="L30" s="9"/>
      <c r="M30" s="53">
        <v>7.94</v>
      </c>
      <c r="N30" s="55" t="s">
        <v>2</v>
      </c>
      <c r="O30" s="55" t="s">
        <v>2</v>
      </c>
      <c r="P30" s="55" t="s">
        <v>2</v>
      </c>
      <c r="Q30" s="55" t="s">
        <v>3</v>
      </c>
      <c r="R30" s="55" t="s">
        <v>3</v>
      </c>
    </row>
    <row r="31" spans="1:18" s="3" customFormat="1">
      <c r="A31" s="4">
        <v>20</v>
      </c>
      <c r="B31" s="55">
        <v>98</v>
      </c>
      <c r="C31" s="54" t="s">
        <v>36</v>
      </c>
      <c r="D31" s="19">
        <f>(7.22+7.35+8.12+7.8)/4</f>
        <v>7.6224999999999996</v>
      </c>
      <c r="E31" s="55" t="s">
        <v>3</v>
      </c>
      <c r="F31" s="55">
        <v>1</v>
      </c>
      <c r="G31" s="4" t="s">
        <v>2</v>
      </c>
      <c r="H31" s="4" t="s">
        <v>2</v>
      </c>
      <c r="I31" s="4" t="s">
        <v>2</v>
      </c>
      <c r="J31" s="4" t="s">
        <v>3</v>
      </c>
      <c r="K31" s="31" t="s">
        <v>3</v>
      </c>
      <c r="L31" s="9"/>
      <c r="M31" s="53">
        <v>7.83</v>
      </c>
      <c r="N31" s="55" t="s">
        <v>2</v>
      </c>
      <c r="O31" s="55" t="s">
        <v>2</v>
      </c>
      <c r="P31" s="55" t="s">
        <v>3</v>
      </c>
      <c r="Q31" s="55" t="s">
        <v>2</v>
      </c>
      <c r="R31" s="55" t="s">
        <v>3</v>
      </c>
    </row>
    <row r="32" spans="1:18" s="3" customFormat="1">
      <c r="A32" s="4">
        <v>21</v>
      </c>
      <c r="B32" s="55">
        <v>120</v>
      </c>
      <c r="C32" s="54" t="s">
        <v>37</v>
      </c>
      <c r="D32" s="19">
        <f>(7.55+7.72+7.35+7.82)/4</f>
        <v>7.6099999999999994</v>
      </c>
      <c r="E32" s="55">
        <v>2</v>
      </c>
      <c r="F32" s="55">
        <v>1</v>
      </c>
      <c r="G32" s="4" t="s">
        <v>2</v>
      </c>
      <c r="H32" s="4" t="s">
        <v>2</v>
      </c>
      <c r="I32" s="4" t="s">
        <v>3</v>
      </c>
      <c r="J32" s="4" t="s">
        <v>3</v>
      </c>
      <c r="K32" s="31" t="s">
        <v>3</v>
      </c>
      <c r="L32" s="9"/>
      <c r="M32" s="53">
        <v>7.81</v>
      </c>
      <c r="N32" s="55" t="s">
        <v>2</v>
      </c>
      <c r="O32" s="55" t="s">
        <v>2</v>
      </c>
      <c r="P32" s="55" t="s">
        <v>3</v>
      </c>
      <c r="Q32" s="55" t="s">
        <v>3</v>
      </c>
      <c r="R32" s="55" t="s">
        <v>3</v>
      </c>
    </row>
    <row r="33" spans="1:18" s="3" customFormat="1">
      <c r="A33" s="4">
        <v>22</v>
      </c>
      <c r="B33" s="55">
        <v>107</v>
      </c>
      <c r="C33" s="54" t="s">
        <v>41</v>
      </c>
      <c r="D33" s="19">
        <f>(7.17+7.86+7.9+7.5)/4</f>
        <v>7.6074999999999999</v>
      </c>
      <c r="E33" s="55" t="s">
        <v>3</v>
      </c>
      <c r="F33" s="55">
        <v>1</v>
      </c>
      <c r="G33" s="4" t="s">
        <v>2</v>
      </c>
      <c r="H33" s="4" t="s">
        <v>2</v>
      </c>
      <c r="I33" s="4" t="s">
        <v>3</v>
      </c>
      <c r="J33" s="3" t="s">
        <v>2</v>
      </c>
      <c r="K33" s="31" t="s">
        <v>3</v>
      </c>
      <c r="L33" s="9"/>
      <c r="M33" s="53">
        <v>7.65</v>
      </c>
      <c r="N33" s="55" t="s">
        <v>2</v>
      </c>
      <c r="O33" s="55" t="s">
        <v>2</v>
      </c>
      <c r="P33" s="55" t="s">
        <v>2</v>
      </c>
      <c r="Q33" s="55" t="s">
        <v>2</v>
      </c>
      <c r="R33" s="55" t="s">
        <v>3</v>
      </c>
    </row>
    <row r="34" spans="1:18" s="3" customFormat="1">
      <c r="A34" s="4">
        <v>23</v>
      </c>
      <c r="B34" s="55">
        <v>124</v>
      </c>
      <c r="C34" s="54" t="s">
        <v>42</v>
      </c>
      <c r="D34" s="19">
        <f>(7.1+7.21+8.17+7.72)/4</f>
        <v>7.5499999999999989</v>
      </c>
      <c r="E34" s="55" t="s">
        <v>3</v>
      </c>
      <c r="F34" s="55">
        <v>1</v>
      </c>
      <c r="G34" s="4" t="s">
        <v>2</v>
      </c>
      <c r="I34" s="4" t="s">
        <v>3</v>
      </c>
      <c r="J34" s="4" t="s">
        <v>3</v>
      </c>
      <c r="K34" s="31" t="s">
        <v>3</v>
      </c>
      <c r="L34" s="9"/>
      <c r="M34" s="53">
        <v>7.64</v>
      </c>
      <c r="N34" s="55" t="s">
        <v>2</v>
      </c>
      <c r="O34" s="55" t="s">
        <v>2</v>
      </c>
      <c r="P34" s="55" t="s">
        <v>2</v>
      </c>
      <c r="Q34" s="55" t="s">
        <v>3</v>
      </c>
      <c r="R34" s="55" t="s">
        <v>3</v>
      </c>
    </row>
    <row r="35" spans="1:18" s="3" customFormat="1">
      <c r="A35" s="4">
        <v>24</v>
      </c>
      <c r="B35" s="55">
        <v>112</v>
      </c>
      <c r="C35" s="54" t="s">
        <v>53</v>
      </c>
      <c r="D35" s="19">
        <f>(7.03+7.19+7.53+8.29)/4</f>
        <v>7.51</v>
      </c>
      <c r="E35" s="55" t="s">
        <v>3</v>
      </c>
      <c r="F35" s="55">
        <v>1</v>
      </c>
      <c r="G35" s="4" t="s">
        <v>2</v>
      </c>
      <c r="H35" s="4" t="s">
        <v>2</v>
      </c>
      <c r="I35" s="4" t="s">
        <v>2</v>
      </c>
      <c r="J35" s="4" t="s">
        <v>2</v>
      </c>
      <c r="K35" s="31" t="s">
        <v>3</v>
      </c>
      <c r="L35" s="9"/>
      <c r="M35" s="53">
        <v>7.42</v>
      </c>
      <c r="N35" s="55" t="s">
        <v>2</v>
      </c>
      <c r="O35" s="55" t="s">
        <v>2</v>
      </c>
      <c r="P35" s="55" t="s">
        <v>2</v>
      </c>
      <c r="Q35" s="55" t="s">
        <v>3</v>
      </c>
      <c r="R35" s="55" t="s">
        <v>3</v>
      </c>
    </row>
    <row r="36" spans="1:18" s="3" customFormat="1">
      <c r="A36" s="4">
        <v>25</v>
      </c>
      <c r="B36" s="55">
        <v>2</v>
      </c>
      <c r="C36" s="54" t="s">
        <v>54</v>
      </c>
      <c r="D36" s="19">
        <f>(7.48+6.87+7.32+8.13)/4</f>
        <v>7.4500000000000011</v>
      </c>
      <c r="E36" s="55" t="s">
        <v>3</v>
      </c>
      <c r="F36" s="55">
        <v>1</v>
      </c>
      <c r="G36" s="4" t="s">
        <v>2</v>
      </c>
      <c r="H36" s="4" t="s">
        <v>2</v>
      </c>
      <c r="I36" s="4" t="s">
        <v>2</v>
      </c>
      <c r="J36" s="4" t="s">
        <v>3</v>
      </c>
      <c r="K36" s="31" t="s">
        <v>3</v>
      </c>
      <c r="L36" s="9"/>
      <c r="M36" s="53">
        <v>7.41</v>
      </c>
      <c r="N36" s="55" t="s">
        <v>2</v>
      </c>
      <c r="O36" s="54"/>
      <c r="P36" s="55" t="s">
        <v>3</v>
      </c>
      <c r="Q36" s="55" t="s">
        <v>3</v>
      </c>
      <c r="R36" s="55" t="s">
        <v>3</v>
      </c>
    </row>
    <row r="37" spans="1:18" s="3" customFormat="1">
      <c r="A37" s="4">
        <v>26</v>
      </c>
      <c r="B37" s="55">
        <v>111</v>
      </c>
      <c r="C37" s="54" t="s">
        <v>56</v>
      </c>
      <c r="D37" s="19">
        <f>(7.47+7.66+7.25+7.42)/4</f>
        <v>7.4499999999999993</v>
      </c>
      <c r="E37" s="55" t="s">
        <v>3</v>
      </c>
      <c r="F37" s="55">
        <v>1</v>
      </c>
      <c r="G37" s="4" t="s">
        <v>2</v>
      </c>
      <c r="H37" s="4" t="s">
        <v>2</v>
      </c>
      <c r="I37" s="4" t="s">
        <v>3</v>
      </c>
      <c r="J37" s="4" t="s">
        <v>3</v>
      </c>
      <c r="K37" s="31" t="s">
        <v>3</v>
      </c>
      <c r="L37" s="9"/>
      <c r="M37" s="53">
        <v>7.3400000000000007</v>
      </c>
      <c r="N37" s="55" t="s">
        <v>2</v>
      </c>
      <c r="O37" s="55" t="s">
        <v>2</v>
      </c>
      <c r="P37" s="55" t="s">
        <v>2</v>
      </c>
      <c r="Q37" s="55" t="s">
        <v>3</v>
      </c>
      <c r="R37" s="55" t="s">
        <v>3</v>
      </c>
    </row>
    <row r="38" spans="1:18" s="3" customFormat="1">
      <c r="A38" s="4">
        <v>27</v>
      </c>
      <c r="B38" s="55">
        <v>27</v>
      </c>
      <c r="C38" s="54" t="s">
        <v>57</v>
      </c>
      <c r="D38" s="19">
        <f>(7.28+7.45)/2</f>
        <v>7.3650000000000002</v>
      </c>
      <c r="E38" s="55">
        <v>2</v>
      </c>
      <c r="F38" s="55">
        <v>1</v>
      </c>
      <c r="G38" s="4" t="s">
        <v>2</v>
      </c>
      <c r="H38" s="4" t="s">
        <v>2</v>
      </c>
      <c r="I38" s="4" t="s">
        <v>2</v>
      </c>
      <c r="J38" s="4" t="s">
        <v>3</v>
      </c>
      <c r="K38" s="31" t="s">
        <v>3</v>
      </c>
      <c r="L38" s="9"/>
      <c r="M38" s="53">
        <v>7.34</v>
      </c>
      <c r="N38" s="55" t="s">
        <v>2</v>
      </c>
      <c r="O38" s="55" t="s">
        <v>2</v>
      </c>
      <c r="P38" s="55" t="s">
        <v>3</v>
      </c>
      <c r="Q38" s="55" t="s">
        <v>3</v>
      </c>
      <c r="R38" s="55" t="s">
        <v>3</v>
      </c>
    </row>
    <row r="39" spans="1:18" s="3" customFormat="1">
      <c r="A39" s="4">
        <v>28</v>
      </c>
      <c r="B39" s="55">
        <v>1</v>
      </c>
      <c r="C39" s="54" t="s">
        <v>59</v>
      </c>
      <c r="D39" s="19">
        <f>(7.58+7.78+6.85+7.13)/4</f>
        <v>7.335</v>
      </c>
      <c r="E39" s="55" t="s">
        <v>3</v>
      </c>
      <c r="F39" s="55">
        <v>1</v>
      </c>
      <c r="G39" s="4" t="s">
        <v>2</v>
      </c>
      <c r="H39" s="4" t="s">
        <v>2</v>
      </c>
      <c r="I39" s="4" t="s">
        <v>3</v>
      </c>
      <c r="J39" s="4" t="s">
        <v>3</v>
      </c>
      <c r="K39" s="31" t="s">
        <v>3</v>
      </c>
      <c r="L39" s="9"/>
      <c r="M39" s="53">
        <v>7.33</v>
      </c>
      <c r="N39" s="55" t="s">
        <v>2</v>
      </c>
      <c r="O39" s="54"/>
      <c r="P39" s="55" t="s">
        <v>3</v>
      </c>
      <c r="Q39" s="55" t="s">
        <v>3</v>
      </c>
      <c r="R39" s="55" t="s">
        <v>3</v>
      </c>
    </row>
    <row r="40" spans="1:18" s="3" customFormat="1">
      <c r="A40" s="4">
        <v>29</v>
      </c>
      <c r="B40" s="55">
        <v>92</v>
      </c>
      <c r="C40" s="54" t="s">
        <v>64</v>
      </c>
      <c r="D40" s="19">
        <f>(7.44+7.5+7.07+7.21)/4</f>
        <v>7.3050000000000006</v>
      </c>
      <c r="E40" s="55" t="s">
        <v>3</v>
      </c>
      <c r="F40" s="55">
        <v>1</v>
      </c>
      <c r="G40" s="4" t="s">
        <v>2</v>
      </c>
      <c r="I40" s="4" t="s">
        <v>3</v>
      </c>
      <c r="J40" s="4" t="s">
        <v>3</v>
      </c>
      <c r="K40" s="31" t="s">
        <v>3</v>
      </c>
      <c r="L40" s="9"/>
      <c r="M40" s="53">
        <v>7.25</v>
      </c>
      <c r="N40" s="55" t="s">
        <v>2</v>
      </c>
      <c r="O40" s="55" t="s">
        <v>2</v>
      </c>
      <c r="P40" s="55" t="s">
        <v>2</v>
      </c>
      <c r="Q40" s="55" t="s">
        <v>2</v>
      </c>
      <c r="R40" s="55" t="s">
        <v>3</v>
      </c>
    </row>
    <row r="41" spans="1:18" s="3" customFormat="1">
      <c r="A41" s="4">
        <v>30</v>
      </c>
      <c r="B41" s="55">
        <v>49</v>
      </c>
      <c r="C41" s="54" t="s">
        <v>65</v>
      </c>
      <c r="D41" s="19">
        <f>(7.17+6.8+7.66+7.55)/4</f>
        <v>7.2949999999999999</v>
      </c>
      <c r="E41" s="55">
        <v>2</v>
      </c>
      <c r="F41" s="55">
        <v>1</v>
      </c>
      <c r="G41" s="4" t="s">
        <v>2</v>
      </c>
      <c r="I41" s="4" t="s">
        <v>3</v>
      </c>
      <c r="J41" s="4" t="s">
        <v>3</v>
      </c>
      <c r="K41" s="31" t="s">
        <v>3</v>
      </c>
      <c r="L41" s="9"/>
      <c r="M41" s="53">
        <v>7.23</v>
      </c>
      <c r="N41" s="55" t="s">
        <v>2</v>
      </c>
      <c r="O41" s="55" t="s">
        <v>2</v>
      </c>
      <c r="P41" s="55" t="s">
        <v>3</v>
      </c>
      <c r="Q41" s="55" t="s">
        <v>2</v>
      </c>
      <c r="R41" s="55" t="s">
        <v>3</v>
      </c>
    </row>
    <row r="42" spans="1:18" s="3" customFormat="1">
      <c r="A42" s="4">
        <v>31</v>
      </c>
      <c r="B42" s="55">
        <v>133</v>
      </c>
      <c r="C42" s="54" t="s">
        <v>66</v>
      </c>
      <c r="D42" s="19">
        <f>(8.74+6.53+(6.97+5.66)/2+7.75+7.11)/5</f>
        <v>7.2889999999999997</v>
      </c>
      <c r="E42" s="55" t="s">
        <v>3</v>
      </c>
      <c r="F42" s="55">
        <v>1</v>
      </c>
      <c r="G42" s="4" t="s">
        <v>2</v>
      </c>
      <c r="H42" s="4" t="s">
        <v>2</v>
      </c>
      <c r="I42" s="4" t="s">
        <v>2</v>
      </c>
      <c r="J42" s="4" t="s">
        <v>3</v>
      </c>
      <c r="K42" s="31" t="s">
        <v>3</v>
      </c>
      <c r="L42" s="9"/>
      <c r="M42" s="53">
        <v>7.1999999999999993</v>
      </c>
      <c r="N42" s="55" t="s">
        <v>2</v>
      </c>
      <c r="O42" s="55" t="s">
        <v>2</v>
      </c>
      <c r="P42" s="55" t="s">
        <v>2</v>
      </c>
      <c r="Q42" s="55" t="s">
        <v>2</v>
      </c>
      <c r="R42" s="55" t="s">
        <v>3</v>
      </c>
    </row>
    <row r="43" spans="1:18" s="3" customFormat="1">
      <c r="A43" s="4">
        <v>32</v>
      </c>
      <c r="B43" s="55">
        <v>47</v>
      </c>
      <c r="C43" s="54" t="s">
        <v>67</v>
      </c>
      <c r="D43" s="19">
        <f>(7.21+7.11)/2</f>
        <v>7.16</v>
      </c>
      <c r="E43" s="55">
        <v>2</v>
      </c>
      <c r="F43" s="55">
        <v>1</v>
      </c>
      <c r="G43" s="4" t="s">
        <v>2</v>
      </c>
      <c r="H43" s="4" t="s">
        <v>2</v>
      </c>
      <c r="I43" s="4" t="s">
        <v>3</v>
      </c>
      <c r="J43" s="4" t="s">
        <v>3</v>
      </c>
      <c r="K43" s="31" t="s">
        <v>3</v>
      </c>
      <c r="L43" s="9"/>
      <c r="M43" s="53">
        <v>7.18</v>
      </c>
      <c r="N43" s="55" t="s">
        <v>2</v>
      </c>
      <c r="O43" s="55" t="s">
        <v>2</v>
      </c>
      <c r="P43" s="55" t="s">
        <v>3</v>
      </c>
      <c r="Q43" s="55" t="s">
        <v>2</v>
      </c>
      <c r="R43" s="55" t="s">
        <v>3</v>
      </c>
    </row>
    <row r="44" spans="1:18" s="3" customFormat="1">
      <c r="A44" s="4">
        <v>33</v>
      </c>
      <c r="B44" s="55">
        <v>45</v>
      </c>
      <c r="C44" s="54" t="s">
        <v>68</v>
      </c>
      <c r="D44" s="19">
        <f>(6.99+7.29)/2</f>
        <v>7.1400000000000006</v>
      </c>
      <c r="E44" s="55">
        <v>2</v>
      </c>
      <c r="F44" s="55">
        <v>1</v>
      </c>
      <c r="G44" s="4" t="s">
        <v>2</v>
      </c>
      <c r="H44" s="4" t="s">
        <v>2</v>
      </c>
      <c r="I44" s="4" t="s">
        <v>2</v>
      </c>
      <c r="J44" s="4" t="s">
        <v>3</v>
      </c>
      <c r="K44" s="31" t="s">
        <v>3</v>
      </c>
      <c r="L44" s="9"/>
      <c r="M44" s="53">
        <v>7.18</v>
      </c>
      <c r="N44" s="55" t="s">
        <v>2</v>
      </c>
      <c r="O44" s="55" t="s">
        <v>2</v>
      </c>
      <c r="P44" s="55" t="s">
        <v>2</v>
      </c>
      <c r="Q44" s="55" t="s">
        <v>2</v>
      </c>
      <c r="R44" s="55" t="s">
        <v>3</v>
      </c>
    </row>
    <row r="45" spans="1:18" s="3" customFormat="1">
      <c r="A45" s="4">
        <v>34</v>
      </c>
      <c r="B45" s="55">
        <v>24</v>
      </c>
      <c r="C45" s="54" t="s">
        <v>70</v>
      </c>
      <c r="D45" s="19">
        <f>(6.63+7+7.05+7.76)/4</f>
        <v>7.1099999999999994</v>
      </c>
      <c r="E45" s="55">
        <v>2</v>
      </c>
      <c r="F45" s="55">
        <v>1</v>
      </c>
      <c r="G45" s="4" t="s">
        <v>2</v>
      </c>
      <c r="H45" s="4" t="s">
        <v>2</v>
      </c>
      <c r="I45" s="4" t="s">
        <v>3</v>
      </c>
      <c r="J45" s="4" t="s">
        <v>3</v>
      </c>
      <c r="K45" s="31" t="s">
        <v>3</v>
      </c>
      <c r="L45" s="9"/>
      <c r="M45" s="53">
        <v>7.15</v>
      </c>
      <c r="N45" s="55" t="s">
        <v>2</v>
      </c>
      <c r="O45" s="55" t="s">
        <v>2</v>
      </c>
      <c r="P45" s="55" t="s">
        <v>3</v>
      </c>
      <c r="Q45" s="55" t="s">
        <v>3</v>
      </c>
      <c r="R45" s="55" t="s">
        <v>3</v>
      </c>
    </row>
    <row r="46" spans="1:18" s="3" customFormat="1">
      <c r="A46" s="4">
        <v>35</v>
      </c>
      <c r="B46" s="55">
        <v>125</v>
      </c>
      <c r="C46" s="54" t="s">
        <v>74</v>
      </c>
      <c r="D46" s="19">
        <f>(6.43+6.71+7.42+7.76)/4</f>
        <v>7.08</v>
      </c>
      <c r="E46" s="55" t="s">
        <v>3</v>
      </c>
      <c r="F46" s="55">
        <v>1</v>
      </c>
      <c r="G46" s="4" t="s">
        <v>2</v>
      </c>
      <c r="H46" s="4" t="s">
        <v>2</v>
      </c>
      <c r="I46" s="4" t="s">
        <v>3</v>
      </c>
      <c r="J46" s="4" t="s">
        <v>3</v>
      </c>
      <c r="K46" s="31" t="s">
        <v>3</v>
      </c>
      <c r="L46" s="9"/>
      <c r="M46" s="53">
        <v>7.05</v>
      </c>
      <c r="N46" s="55" t="s">
        <v>2</v>
      </c>
      <c r="O46" s="55" t="s">
        <v>2</v>
      </c>
      <c r="P46" s="55" t="s">
        <v>2</v>
      </c>
      <c r="Q46" s="55" t="s">
        <v>2</v>
      </c>
      <c r="R46" s="55" t="s">
        <v>3</v>
      </c>
    </row>
    <row r="47" spans="1:18" s="3" customFormat="1">
      <c r="A47" s="4">
        <v>36</v>
      </c>
      <c r="B47" s="55">
        <v>134</v>
      </c>
      <c r="C47" s="54" t="s">
        <v>75</v>
      </c>
      <c r="D47" s="19">
        <f>(6.8+7.18)/2</f>
        <v>6.99</v>
      </c>
      <c r="E47" s="55" t="s">
        <v>3</v>
      </c>
      <c r="F47" s="55">
        <v>1</v>
      </c>
      <c r="G47" s="4" t="s">
        <v>2</v>
      </c>
      <c r="H47" s="4" t="s">
        <v>2</v>
      </c>
      <c r="I47" s="4" t="s">
        <v>2</v>
      </c>
      <c r="J47" s="4" t="s">
        <v>3</v>
      </c>
      <c r="K47" s="31" t="s">
        <v>3</v>
      </c>
      <c r="L47" s="9"/>
      <c r="M47" s="53">
        <v>7.05</v>
      </c>
      <c r="N47" s="55" t="s">
        <v>2</v>
      </c>
      <c r="O47" s="55" t="s">
        <v>2</v>
      </c>
      <c r="P47" s="55" t="s">
        <v>2</v>
      </c>
      <c r="Q47" s="55" t="s">
        <v>2</v>
      </c>
      <c r="R47" s="55" t="s">
        <v>3</v>
      </c>
    </row>
    <row r="48" spans="1:18" s="3" customFormat="1" ht="15" customHeight="1">
      <c r="A48" s="4">
        <v>37</v>
      </c>
      <c r="B48" s="55">
        <v>20</v>
      </c>
      <c r="C48" s="54" t="s">
        <v>79</v>
      </c>
      <c r="D48" s="19">
        <f>(6.81+6.78+7.33)/3</f>
        <v>6.9733333333333336</v>
      </c>
      <c r="E48" s="55">
        <v>2</v>
      </c>
      <c r="F48" s="55">
        <v>1</v>
      </c>
      <c r="G48" s="4" t="s">
        <v>2</v>
      </c>
      <c r="H48" s="4" t="s">
        <v>2</v>
      </c>
      <c r="I48" s="4" t="s">
        <v>3</v>
      </c>
      <c r="J48" s="4" t="s">
        <v>3</v>
      </c>
      <c r="K48" s="31" t="s">
        <v>3</v>
      </c>
      <c r="L48" s="9"/>
      <c r="M48" s="53">
        <v>6.94</v>
      </c>
      <c r="N48" s="55" t="s">
        <v>2</v>
      </c>
      <c r="O48" s="55" t="s">
        <v>2</v>
      </c>
      <c r="P48" s="55" t="s">
        <v>2</v>
      </c>
      <c r="Q48" s="55" t="s">
        <v>3</v>
      </c>
      <c r="R48" s="55" t="s">
        <v>2</v>
      </c>
    </row>
    <row r="49" spans="1:18" s="3" customFormat="1">
      <c r="A49" s="4">
        <v>38</v>
      </c>
      <c r="B49" s="55">
        <v>46</v>
      </c>
      <c r="C49" s="54" t="s">
        <v>83</v>
      </c>
      <c r="D49" s="19">
        <f>(7.2+7.16+6.46+6.96)/4</f>
        <v>6.9450000000000003</v>
      </c>
      <c r="E49" s="55">
        <v>2</v>
      </c>
      <c r="F49" s="55">
        <v>1</v>
      </c>
      <c r="G49" s="4" t="s">
        <v>2</v>
      </c>
      <c r="H49" s="4" t="s">
        <v>2</v>
      </c>
      <c r="I49" s="4" t="s">
        <v>2</v>
      </c>
      <c r="J49" s="4" t="s">
        <v>3</v>
      </c>
      <c r="K49" s="31" t="s">
        <v>3</v>
      </c>
      <c r="L49" s="9"/>
      <c r="M49" s="53">
        <v>6.88</v>
      </c>
      <c r="N49" s="55" t="s">
        <v>2</v>
      </c>
      <c r="O49" s="55" t="s">
        <v>2</v>
      </c>
      <c r="P49" s="55" t="s">
        <v>2</v>
      </c>
      <c r="Q49" s="55" t="s">
        <v>2</v>
      </c>
      <c r="R49" s="55" t="s">
        <v>3</v>
      </c>
    </row>
    <row r="50" spans="1:18" s="3" customFormat="1">
      <c r="A50" s="4">
        <v>39</v>
      </c>
      <c r="B50" s="55">
        <v>42</v>
      </c>
      <c r="C50" s="54" t="s">
        <v>86</v>
      </c>
      <c r="D50" s="19">
        <f>(7.28+6.6)/2</f>
        <v>6.9399999999999995</v>
      </c>
      <c r="E50" s="55">
        <v>2</v>
      </c>
      <c r="F50" s="55">
        <v>1</v>
      </c>
      <c r="G50" s="4" t="s">
        <v>2</v>
      </c>
      <c r="H50" s="4" t="s">
        <v>2</v>
      </c>
      <c r="I50" s="4" t="s">
        <v>2</v>
      </c>
      <c r="J50" s="4" t="s">
        <v>3</v>
      </c>
      <c r="K50" s="31" t="s">
        <v>3</v>
      </c>
      <c r="L50" s="9"/>
      <c r="M50" s="53">
        <v>6.8</v>
      </c>
      <c r="N50" s="55" t="s">
        <v>2</v>
      </c>
      <c r="O50" s="55" t="s">
        <v>2</v>
      </c>
      <c r="P50" s="55" t="s">
        <v>2</v>
      </c>
      <c r="Q50" s="55" t="s">
        <v>2</v>
      </c>
      <c r="R50" s="55" t="s">
        <v>3</v>
      </c>
    </row>
    <row r="51" spans="1:18" s="3" customFormat="1">
      <c r="A51" s="4">
        <v>40</v>
      </c>
      <c r="B51" s="55">
        <v>89</v>
      </c>
      <c r="C51" s="54" t="s">
        <v>87</v>
      </c>
      <c r="D51" s="19">
        <f>(7.07+6.61+6.9+6.71+7.33)/5</f>
        <v>6.9239999999999995</v>
      </c>
      <c r="E51" s="55">
        <v>2</v>
      </c>
      <c r="F51" s="55">
        <v>1</v>
      </c>
      <c r="G51" s="4" t="s">
        <v>2</v>
      </c>
      <c r="H51" s="4" t="s">
        <v>2</v>
      </c>
      <c r="I51" s="4" t="s">
        <v>2</v>
      </c>
      <c r="J51" s="4" t="s">
        <v>3</v>
      </c>
      <c r="K51" s="31" t="s">
        <v>3</v>
      </c>
      <c r="L51" s="9"/>
      <c r="M51" s="53">
        <v>6.8000000000000007</v>
      </c>
      <c r="N51" s="55" t="s">
        <v>2</v>
      </c>
      <c r="O51" s="55" t="s">
        <v>2</v>
      </c>
      <c r="P51" s="55" t="s">
        <v>2</v>
      </c>
      <c r="Q51" s="55" t="s">
        <v>3</v>
      </c>
      <c r="R51" s="55" t="s">
        <v>3</v>
      </c>
    </row>
    <row r="52" spans="1:18" s="3" customFormat="1">
      <c r="A52" s="4">
        <v>41</v>
      </c>
      <c r="B52" s="55">
        <v>106</v>
      </c>
      <c r="C52" s="54" t="s">
        <v>88</v>
      </c>
      <c r="D52" s="19">
        <f>(7.21+7.07+6.73+6.55+6.55)/5</f>
        <v>6.8220000000000001</v>
      </c>
      <c r="E52" s="55" t="s">
        <v>3</v>
      </c>
      <c r="F52" s="55">
        <v>1</v>
      </c>
      <c r="G52" s="4" t="s">
        <v>2</v>
      </c>
      <c r="H52" s="4" t="s">
        <v>2</v>
      </c>
      <c r="I52" s="4" t="s">
        <v>2</v>
      </c>
      <c r="J52" s="4" t="s">
        <v>3</v>
      </c>
      <c r="K52" s="31" t="s">
        <v>3</v>
      </c>
      <c r="L52" s="9"/>
      <c r="M52" s="53">
        <v>6.78</v>
      </c>
      <c r="N52" s="55" t="s">
        <v>2</v>
      </c>
      <c r="O52" s="55" t="s">
        <v>2</v>
      </c>
      <c r="P52" s="55" t="s">
        <v>3</v>
      </c>
      <c r="Q52" s="55" t="s">
        <v>2</v>
      </c>
      <c r="R52" s="55" t="s">
        <v>3</v>
      </c>
    </row>
    <row r="53" spans="1:18" s="3" customFormat="1">
      <c r="A53" s="4">
        <v>42</v>
      </c>
      <c r="B53" s="55">
        <v>38</v>
      </c>
      <c r="C53" s="54" t="s">
        <v>90</v>
      </c>
      <c r="D53" s="19">
        <f>(6.85+(6+7.09)/2+7.26+6.63)/4</f>
        <v>6.82125</v>
      </c>
      <c r="E53" s="55" t="s">
        <v>3</v>
      </c>
      <c r="F53" s="55">
        <v>1</v>
      </c>
      <c r="G53" s="4" t="s">
        <v>2</v>
      </c>
      <c r="H53" s="4" t="s">
        <v>2</v>
      </c>
      <c r="I53" s="4" t="s">
        <v>2</v>
      </c>
      <c r="J53" s="4" t="s">
        <v>3</v>
      </c>
      <c r="K53" s="31" t="s">
        <v>3</v>
      </c>
      <c r="L53" s="9"/>
      <c r="M53" s="53">
        <v>6.77</v>
      </c>
      <c r="N53" s="55" t="s">
        <v>2</v>
      </c>
      <c r="O53" s="55" t="s">
        <v>2</v>
      </c>
      <c r="P53" s="55" t="s">
        <v>3</v>
      </c>
      <c r="Q53" s="55" t="s">
        <v>3</v>
      </c>
      <c r="R53" s="55" t="s">
        <v>3</v>
      </c>
    </row>
    <row r="54" spans="1:18" s="3" customFormat="1">
      <c r="A54" s="4">
        <v>43</v>
      </c>
      <c r="B54" s="55">
        <v>130</v>
      </c>
      <c r="C54" s="54" t="s">
        <v>91</v>
      </c>
      <c r="D54" s="19">
        <f>(6.81+7.3+6.39+6.6)/4</f>
        <v>6.7750000000000004</v>
      </c>
      <c r="E54" s="55" t="s">
        <v>3</v>
      </c>
      <c r="F54" s="55">
        <v>1</v>
      </c>
      <c r="G54" s="4" t="s">
        <v>2</v>
      </c>
      <c r="H54" s="4" t="s">
        <v>2</v>
      </c>
      <c r="I54" s="4" t="s">
        <v>2</v>
      </c>
      <c r="J54" s="4" t="s">
        <v>3</v>
      </c>
      <c r="K54" s="31" t="s">
        <v>3</v>
      </c>
      <c r="L54" s="9"/>
      <c r="M54" s="53">
        <v>6.75</v>
      </c>
      <c r="N54" s="55" t="s">
        <v>2</v>
      </c>
      <c r="O54" s="55" t="s">
        <v>2</v>
      </c>
      <c r="P54" s="55" t="s">
        <v>2</v>
      </c>
      <c r="Q54" s="55" t="s">
        <v>2</v>
      </c>
      <c r="R54" s="55" t="s">
        <v>3</v>
      </c>
    </row>
    <row r="55" spans="1:18" s="3" customFormat="1">
      <c r="A55" s="4">
        <v>44</v>
      </c>
      <c r="B55" s="55">
        <v>8</v>
      </c>
      <c r="C55" s="54" t="s">
        <v>93</v>
      </c>
      <c r="D55" s="19">
        <f>(6.9+6.44+6.87+6.8)/4</f>
        <v>6.7525000000000004</v>
      </c>
      <c r="E55" s="55">
        <v>2</v>
      </c>
      <c r="F55" s="55">
        <v>1</v>
      </c>
      <c r="G55" s="4" t="s">
        <v>2</v>
      </c>
      <c r="H55" s="4" t="s">
        <v>2</v>
      </c>
      <c r="I55" s="4" t="s">
        <v>2</v>
      </c>
      <c r="J55" s="4" t="s">
        <v>3</v>
      </c>
      <c r="K55" s="31" t="s">
        <v>3</v>
      </c>
      <c r="L55" s="9"/>
      <c r="M55" s="53">
        <v>6.71</v>
      </c>
      <c r="N55" s="55" t="s">
        <v>2</v>
      </c>
      <c r="O55" s="55" t="s">
        <v>2</v>
      </c>
      <c r="P55" s="55" t="s">
        <v>2</v>
      </c>
      <c r="Q55" s="55" t="s">
        <v>3</v>
      </c>
      <c r="R55" s="55" t="s">
        <v>3</v>
      </c>
    </row>
    <row r="56" spans="1:18" s="3" customFormat="1">
      <c r="A56" s="4">
        <v>45</v>
      </c>
      <c r="B56" s="55">
        <v>41</v>
      </c>
      <c r="C56" s="54" t="s">
        <v>94</v>
      </c>
      <c r="D56" s="19">
        <f>(6.17+6.27+7.35+6.84)/4</f>
        <v>6.6574999999999998</v>
      </c>
      <c r="E56" s="55">
        <v>2</v>
      </c>
      <c r="F56" s="55">
        <v>1</v>
      </c>
      <c r="G56" s="4" t="s">
        <v>2</v>
      </c>
      <c r="H56" s="4" t="s">
        <v>2</v>
      </c>
      <c r="I56" s="4" t="s">
        <v>3</v>
      </c>
      <c r="J56" s="4" t="s">
        <v>3</v>
      </c>
      <c r="K56" s="31" t="s">
        <v>3</v>
      </c>
      <c r="L56" s="9"/>
      <c r="M56" s="53">
        <v>6.7</v>
      </c>
      <c r="N56" s="55" t="s">
        <v>2</v>
      </c>
      <c r="O56" s="55" t="s">
        <v>2</v>
      </c>
      <c r="P56" s="55" t="s">
        <v>2</v>
      </c>
      <c r="Q56" s="55" t="s">
        <v>2</v>
      </c>
      <c r="R56" s="55" t="s">
        <v>3</v>
      </c>
    </row>
    <row r="57" spans="1:18" s="3" customFormat="1">
      <c r="A57" s="4">
        <v>46</v>
      </c>
      <c r="B57" s="55">
        <v>66</v>
      </c>
      <c r="C57" s="54" t="s">
        <v>95</v>
      </c>
      <c r="D57" s="19">
        <f>(6.4+6.6+6.76+6.6)/4</f>
        <v>6.59</v>
      </c>
      <c r="E57" s="55" t="s">
        <v>3</v>
      </c>
      <c r="F57" s="55">
        <v>1</v>
      </c>
      <c r="G57" s="4" t="s">
        <v>2</v>
      </c>
      <c r="H57" s="4" t="s">
        <v>2</v>
      </c>
      <c r="I57" s="4" t="s">
        <v>2</v>
      </c>
      <c r="J57" s="4" t="s">
        <v>3</v>
      </c>
      <c r="K57" s="31" t="s">
        <v>3</v>
      </c>
      <c r="L57" s="9"/>
      <c r="M57" s="53">
        <v>6.69</v>
      </c>
      <c r="N57" s="55" t="s">
        <v>2</v>
      </c>
      <c r="O57" s="55" t="s">
        <v>2</v>
      </c>
      <c r="P57" s="55" t="s">
        <v>2</v>
      </c>
      <c r="Q57" s="55" t="s">
        <v>3</v>
      </c>
      <c r="R57" s="55" t="s">
        <v>3</v>
      </c>
    </row>
    <row r="58" spans="1:18" s="3" customFormat="1">
      <c r="A58" s="4">
        <v>47</v>
      </c>
      <c r="B58" s="55">
        <v>35</v>
      </c>
      <c r="C58" s="54" t="s">
        <v>97</v>
      </c>
      <c r="D58" s="19">
        <f>(6.55+(6.2+6.51)/2+6.63+6.82)/4</f>
        <v>6.5887500000000001</v>
      </c>
      <c r="E58" s="55">
        <v>2</v>
      </c>
      <c r="F58" s="55">
        <v>1</v>
      </c>
      <c r="G58" s="4" t="s">
        <v>2</v>
      </c>
      <c r="H58" s="4" t="s">
        <v>2</v>
      </c>
      <c r="I58" s="4" t="s">
        <v>2</v>
      </c>
      <c r="J58" s="4" t="s">
        <v>3</v>
      </c>
      <c r="K58" s="31" t="s">
        <v>3</v>
      </c>
      <c r="L58" s="9"/>
      <c r="M58" s="53">
        <v>6.64</v>
      </c>
      <c r="N58" s="55" t="s">
        <v>2</v>
      </c>
      <c r="O58" s="55" t="s">
        <v>2</v>
      </c>
      <c r="P58" s="55" t="s">
        <v>3</v>
      </c>
      <c r="Q58" s="55" t="s">
        <v>3</v>
      </c>
      <c r="R58" s="55" t="s">
        <v>3</v>
      </c>
    </row>
    <row r="59" spans="1:18" s="3" customFormat="1">
      <c r="A59" s="4">
        <v>48</v>
      </c>
      <c r="B59" s="55">
        <v>58</v>
      </c>
      <c r="C59" s="54" t="s">
        <v>98</v>
      </c>
      <c r="D59" s="19">
        <f>(6.31+6.35+6.81+6.69)/4</f>
        <v>6.54</v>
      </c>
      <c r="E59" s="55">
        <v>2</v>
      </c>
      <c r="F59" s="55">
        <v>1</v>
      </c>
      <c r="G59" s="4" t="s">
        <v>2</v>
      </c>
      <c r="H59" s="4" t="s">
        <v>2</v>
      </c>
      <c r="I59" s="4" t="s">
        <v>3</v>
      </c>
      <c r="J59" s="4" t="s">
        <v>3</v>
      </c>
      <c r="K59" s="31" t="s">
        <v>3</v>
      </c>
      <c r="L59" s="9"/>
      <c r="M59" s="53">
        <v>6.59</v>
      </c>
      <c r="N59" s="55" t="s">
        <v>2</v>
      </c>
      <c r="O59" s="55" t="s">
        <v>2</v>
      </c>
      <c r="P59" s="55" t="s">
        <v>2</v>
      </c>
      <c r="Q59" s="55" t="s">
        <v>3</v>
      </c>
      <c r="R59" s="55" t="s">
        <v>3</v>
      </c>
    </row>
    <row r="60" spans="1:18" s="3" customFormat="1">
      <c r="A60" s="4">
        <v>49</v>
      </c>
      <c r="B60" s="55">
        <v>14</v>
      </c>
      <c r="C60" s="54" t="s">
        <v>101</v>
      </c>
      <c r="D60" s="19">
        <f>(6.76+6.47+6.23+6.45)/4</f>
        <v>6.4775</v>
      </c>
      <c r="E60" s="55">
        <v>2</v>
      </c>
      <c r="F60" s="55">
        <v>1</v>
      </c>
      <c r="G60" s="4" t="s">
        <v>2</v>
      </c>
      <c r="H60" s="4" t="s">
        <v>2</v>
      </c>
      <c r="I60" s="4" t="s">
        <v>2</v>
      </c>
      <c r="J60" s="4" t="s">
        <v>2</v>
      </c>
      <c r="K60" s="31" t="s">
        <v>3</v>
      </c>
      <c r="L60" s="9"/>
      <c r="M60" s="53">
        <v>6.55</v>
      </c>
      <c r="N60" s="55" t="s">
        <v>2</v>
      </c>
      <c r="O60" s="55" t="s">
        <v>2</v>
      </c>
      <c r="P60" s="55" t="s">
        <v>3</v>
      </c>
      <c r="Q60" s="55" t="s">
        <v>3</v>
      </c>
      <c r="R60" s="55" t="s">
        <v>3</v>
      </c>
    </row>
    <row r="61" spans="1:18" s="3" customFormat="1">
      <c r="A61" s="4">
        <v>50</v>
      </c>
      <c r="B61" s="58">
        <v>64</v>
      </c>
      <c r="C61" s="59" t="s">
        <v>102</v>
      </c>
      <c r="D61" s="60">
        <f>(6.64+6.82+(6.99+6.7)/2+6.35+5.65)/5</f>
        <v>6.4610000000000003</v>
      </c>
      <c r="E61" s="58">
        <v>2</v>
      </c>
      <c r="F61" s="58">
        <v>1</v>
      </c>
      <c r="G61" s="36" t="s">
        <v>2</v>
      </c>
      <c r="H61" s="36" t="s">
        <v>2</v>
      </c>
      <c r="I61" s="36" t="s">
        <v>2</v>
      </c>
      <c r="J61" s="36" t="s">
        <v>2</v>
      </c>
      <c r="K61" s="38" t="s">
        <v>3</v>
      </c>
      <c r="L61" s="9"/>
      <c r="M61" s="61">
        <v>6.55</v>
      </c>
      <c r="N61" s="55" t="s">
        <v>2</v>
      </c>
      <c r="O61" s="55" t="s">
        <v>2</v>
      </c>
      <c r="P61" s="55" t="s">
        <v>3</v>
      </c>
      <c r="Q61" s="55" t="s">
        <v>3</v>
      </c>
      <c r="R61" s="55" t="s">
        <v>3</v>
      </c>
    </row>
    <row r="62" spans="1:18" s="9" customFormat="1">
      <c r="A62" s="4">
        <v>51</v>
      </c>
      <c r="B62" s="2">
        <v>110</v>
      </c>
      <c r="C62" s="1" t="s">
        <v>107</v>
      </c>
      <c r="D62" s="19">
        <f>(9.22+9.26+9.21+9.06)/4</f>
        <v>9.1875</v>
      </c>
      <c r="E62" s="2" t="s">
        <v>3</v>
      </c>
      <c r="F62" s="2">
        <v>1</v>
      </c>
      <c r="G62" s="4" t="s">
        <v>2</v>
      </c>
      <c r="H62" s="4" t="s">
        <v>2</v>
      </c>
      <c r="I62" s="4" t="s">
        <v>2</v>
      </c>
      <c r="J62" s="4" t="s">
        <v>2</v>
      </c>
      <c r="K62" s="4" t="s">
        <v>3</v>
      </c>
      <c r="L62" s="3"/>
      <c r="M62" s="53">
        <v>6.45</v>
      </c>
      <c r="N62" s="57"/>
      <c r="O62" s="57"/>
      <c r="P62" s="57"/>
      <c r="Q62" s="57"/>
      <c r="R62" s="57"/>
    </row>
    <row r="63" spans="1:18" s="9" customFormat="1">
      <c r="A63" s="4">
        <v>52</v>
      </c>
      <c r="B63" s="2">
        <v>34</v>
      </c>
      <c r="C63" s="1" t="s">
        <v>108</v>
      </c>
      <c r="D63" s="19">
        <f>(8.13+9+9.71+9.69)/4</f>
        <v>9.1325000000000003</v>
      </c>
      <c r="E63" s="2" t="s">
        <v>3</v>
      </c>
      <c r="F63" s="2">
        <v>1</v>
      </c>
      <c r="G63" s="4" t="s">
        <v>2</v>
      </c>
      <c r="H63" s="4" t="s">
        <v>2</v>
      </c>
      <c r="I63" s="4" t="s">
        <v>3</v>
      </c>
      <c r="J63" s="4" t="s">
        <v>3</v>
      </c>
      <c r="K63" s="4" t="s">
        <v>3</v>
      </c>
      <c r="L63" s="3"/>
      <c r="M63" s="53">
        <v>6.44</v>
      </c>
      <c r="N63" s="57"/>
      <c r="O63" s="57"/>
      <c r="P63" s="57"/>
      <c r="Q63" s="57"/>
      <c r="R63" s="57"/>
    </row>
    <row r="64" spans="1:18" s="9" customFormat="1">
      <c r="A64" s="4">
        <v>53</v>
      </c>
      <c r="B64" s="2">
        <v>103</v>
      </c>
      <c r="C64" s="1" t="s">
        <v>111</v>
      </c>
      <c r="D64" s="19">
        <f>(8.55+8.72+8.75+8.6)/4</f>
        <v>8.6550000000000011</v>
      </c>
      <c r="E64" s="2">
        <v>2</v>
      </c>
      <c r="F64" s="2">
        <v>1</v>
      </c>
      <c r="G64" s="4" t="s">
        <v>2</v>
      </c>
      <c r="H64" s="4" t="s">
        <v>2</v>
      </c>
      <c r="I64" s="4" t="s">
        <v>3</v>
      </c>
      <c r="J64" s="4" t="s">
        <v>3</v>
      </c>
      <c r="K64" s="4" t="s">
        <v>3</v>
      </c>
      <c r="L64" s="3"/>
      <c r="M64" s="53">
        <v>6.33</v>
      </c>
      <c r="N64" s="57"/>
      <c r="O64" s="57"/>
      <c r="P64" s="57"/>
      <c r="Q64" s="57"/>
      <c r="R64" s="57"/>
    </row>
    <row r="65" spans="1:1021" s="9" customFormat="1">
      <c r="A65" s="4">
        <v>54</v>
      </c>
      <c r="B65" s="2">
        <v>73</v>
      </c>
      <c r="C65" s="1" t="s">
        <v>112</v>
      </c>
      <c r="D65" s="19">
        <f>(8.31+8.62+8.52+8.8+7.89)/5</f>
        <v>8.4280000000000008</v>
      </c>
      <c r="E65" s="2">
        <v>1</v>
      </c>
      <c r="F65" s="2">
        <v>2</v>
      </c>
      <c r="G65" s="4" t="s">
        <v>2</v>
      </c>
      <c r="H65" s="4" t="s">
        <v>2</v>
      </c>
      <c r="I65" s="4" t="s">
        <v>2</v>
      </c>
      <c r="J65" s="4" t="s">
        <v>2</v>
      </c>
      <c r="K65" s="4" t="s">
        <v>3</v>
      </c>
      <c r="L65" s="3"/>
      <c r="M65" s="53">
        <v>6.32</v>
      </c>
      <c r="N65" s="57"/>
      <c r="O65" s="57"/>
      <c r="P65" s="57"/>
      <c r="Q65" s="57"/>
      <c r="R65" s="57"/>
    </row>
    <row r="66" spans="1:1021" s="9" customFormat="1">
      <c r="A66" s="4">
        <v>55</v>
      </c>
      <c r="B66" s="2">
        <v>26</v>
      </c>
      <c r="C66" s="1" t="s">
        <v>113</v>
      </c>
      <c r="D66" s="19">
        <f>(8.55+8.21+8.3+8.04)/4</f>
        <v>8.2750000000000004</v>
      </c>
      <c r="E66" s="2">
        <v>2</v>
      </c>
      <c r="F66" s="2">
        <v>1</v>
      </c>
      <c r="G66" s="4" t="s">
        <v>2</v>
      </c>
      <c r="H66" s="3"/>
      <c r="I66" s="4" t="s">
        <v>3</v>
      </c>
      <c r="J66" s="4" t="s">
        <v>3</v>
      </c>
      <c r="K66" s="4" t="s">
        <v>3</v>
      </c>
      <c r="L66" s="3"/>
      <c r="M66" s="53">
        <v>6.28</v>
      </c>
      <c r="N66" s="57"/>
      <c r="O66" s="57"/>
      <c r="P66" s="57"/>
      <c r="Q66" s="57"/>
      <c r="R66" s="57"/>
    </row>
    <row r="67" spans="1:1021" s="9" customFormat="1">
      <c r="A67" s="4">
        <v>56</v>
      </c>
      <c r="B67" s="2">
        <v>65</v>
      </c>
      <c r="C67" s="1" t="s">
        <v>114</v>
      </c>
      <c r="D67" s="19">
        <f>(7.89+7.69+8.76+8.19)/4</f>
        <v>8.1325000000000003</v>
      </c>
      <c r="E67" s="2">
        <v>1</v>
      </c>
      <c r="F67" s="2">
        <v>2</v>
      </c>
      <c r="G67" s="4" t="s">
        <v>2</v>
      </c>
      <c r="H67" s="4" t="s">
        <v>2</v>
      </c>
      <c r="I67" s="4" t="s">
        <v>2</v>
      </c>
      <c r="J67" s="4" t="s">
        <v>3</v>
      </c>
      <c r="K67" s="4" t="s">
        <v>3</v>
      </c>
      <c r="L67" s="3"/>
      <c r="M67" s="53">
        <v>6.25</v>
      </c>
      <c r="N67" s="57"/>
      <c r="O67" s="57"/>
      <c r="P67" s="57"/>
      <c r="Q67" s="57"/>
      <c r="R67" s="57"/>
    </row>
    <row r="68" spans="1:1021" s="6" customFormat="1">
      <c r="A68" s="42"/>
      <c r="D68" s="43"/>
      <c r="E68" s="7"/>
      <c r="M68" s="52"/>
    </row>
    <row r="69" spans="1:1021" s="45" customFormat="1">
      <c r="A69" s="44"/>
      <c r="B69" s="24" t="s">
        <v>141</v>
      </c>
      <c r="C69" s="24"/>
      <c r="D69" s="26"/>
      <c r="E69" s="27"/>
      <c r="F69" s="24"/>
      <c r="G69" s="24"/>
      <c r="H69" s="24"/>
      <c r="I69" s="24"/>
      <c r="J69" s="24"/>
      <c r="K69" s="24"/>
      <c r="L69" s="24"/>
      <c r="M69" s="51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  <c r="AMA69" s="24"/>
      <c r="AMB69" s="24"/>
      <c r="AMC69" s="24"/>
      <c r="AMD69" s="24"/>
      <c r="AME69" s="24"/>
      <c r="AMF69" s="24"/>
      <c r="AMG69" s="24"/>
    </row>
    <row r="70" spans="1:1021" s="45" customFormat="1">
      <c r="A70" s="44"/>
      <c r="B70" s="24" t="s">
        <v>142</v>
      </c>
      <c r="C70" s="24"/>
      <c r="D70" s="26"/>
      <c r="E70" s="27"/>
      <c r="F70" s="24"/>
      <c r="G70" s="24"/>
      <c r="H70" s="24"/>
      <c r="I70" s="24"/>
      <c r="J70" s="24"/>
      <c r="K70" s="24"/>
      <c r="L70" s="24"/>
      <c r="M70" s="51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  <c r="AMA70" s="24"/>
      <c r="AMB70" s="24"/>
      <c r="AMC70" s="24"/>
      <c r="AMD70" s="24"/>
      <c r="AME70" s="24"/>
      <c r="AMF70" s="24"/>
      <c r="AMG70" s="24"/>
    </row>
    <row r="71" spans="1:1021" s="8" customFormat="1">
      <c r="A71" s="42"/>
      <c r="B71" s="6"/>
      <c r="C71" s="6"/>
      <c r="D71" s="43"/>
      <c r="E71" s="7"/>
      <c r="F71" s="6"/>
      <c r="G71" s="6"/>
      <c r="H71" s="6"/>
      <c r="I71" s="6"/>
      <c r="J71" s="6"/>
      <c r="K71" s="6"/>
      <c r="L71" s="6"/>
      <c r="M71" s="5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  <c r="AMB71" s="6"/>
      <c r="AMC71" s="6"/>
      <c r="AMD71" s="6"/>
      <c r="AME71" s="6"/>
      <c r="AMF71" s="6"/>
      <c r="AMG71" s="6"/>
    </row>
    <row r="72" spans="1:1021" s="45" customFormat="1">
      <c r="A72" s="46" t="s">
        <v>143</v>
      </c>
      <c r="B72" s="24"/>
      <c r="C72" s="24"/>
      <c r="D72" s="26" t="s">
        <v>144</v>
      </c>
      <c r="E72" s="27" t="s">
        <v>144</v>
      </c>
      <c r="F72" s="24"/>
      <c r="G72" s="24"/>
      <c r="H72" s="24"/>
      <c r="I72" s="24"/>
      <c r="J72" s="24"/>
      <c r="K72" s="24"/>
      <c r="L72" s="24"/>
      <c r="M72" s="51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  <c r="AAA72" s="24"/>
      <c r="AAB72" s="24"/>
      <c r="AAC72" s="24"/>
      <c r="AAD72" s="24"/>
      <c r="AAE72" s="24"/>
      <c r="AAF72" s="24"/>
      <c r="AAG72" s="24"/>
      <c r="AAH72" s="24"/>
      <c r="AAI72" s="24"/>
      <c r="AAJ72" s="24"/>
      <c r="AAK72" s="24"/>
      <c r="AAL72" s="24"/>
      <c r="AAM72" s="24"/>
      <c r="AAN72" s="24"/>
      <c r="AAO72" s="24"/>
      <c r="AAP72" s="24"/>
      <c r="AAQ72" s="24"/>
      <c r="AAR72" s="24"/>
      <c r="AAS72" s="24"/>
      <c r="AAT72" s="24"/>
      <c r="AAU72" s="24"/>
      <c r="AAV72" s="24"/>
      <c r="AAW72" s="24"/>
      <c r="AAX72" s="24"/>
      <c r="AAY72" s="24"/>
      <c r="AAZ72" s="24"/>
      <c r="ABA72" s="24"/>
      <c r="ABB72" s="24"/>
      <c r="ABC72" s="24"/>
      <c r="ABD72" s="24"/>
      <c r="ABE72" s="24"/>
      <c r="ABF72" s="24"/>
      <c r="ABG72" s="24"/>
      <c r="ABH72" s="24"/>
      <c r="ABI72" s="24"/>
      <c r="ABJ72" s="24"/>
      <c r="ABK72" s="24"/>
      <c r="ABL72" s="24"/>
      <c r="ABM72" s="24"/>
      <c r="ABN72" s="24"/>
      <c r="ABO72" s="24"/>
      <c r="ABP72" s="24"/>
      <c r="ABQ72" s="24"/>
      <c r="ABR72" s="24"/>
      <c r="ABS72" s="24"/>
      <c r="ABT72" s="24"/>
      <c r="ABU72" s="24"/>
      <c r="ABV72" s="24"/>
      <c r="ABW72" s="24"/>
      <c r="ABX72" s="24"/>
      <c r="ABY72" s="24"/>
      <c r="ABZ72" s="24"/>
      <c r="ACA72" s="24"/>
      <c r="ACB72" s="24"/>
      <c r="ACC72" s="24"/>
      <c r="ACD72" s="24"/>
      <c r="ACE72" s="24"/>
      <c r="ACF72" s="24"/>
      <c r="ACG72" s="24"/>
      <c r="ACH72" s="24"/>
      <c r="ACI72" s="24"/>
      <c r="ACJ72" s="24"/>
      <c r="ACK72" s="24"/>
      <c r="ACL72" s="24"/>
      <c r="ACM72" s="24"/>
      <c r="ACN72" s="24"/>
      <c r="ACO72" s="24"/>
      <c r="ACP72" s="24"/>
      <c r="ACQ72" s="24"/>
      <c r="ACR72" s="24"/>
      <c r="ACS72" s="24"/>
      <c r="ACT72" s="24"/>
      <c r="ACU72" s="24"/>
      <c r="ACV72" s="24"/>
      <c r="ACW72" s="24"/>
      <c r="ACX72" s="24"/>
      <c r="ACY72" s="24"/>
      <c r="ACZ72" s="24"/>
      <c r="ADA72" s="24"/>
      <c r="ADB72" s="24"/>
      <c r="ADC72" s="24"/>
      <c r="ADD72" s="24"/>
      <c r="ADE72" s="24"/>
      <c r="ADF72" s="24"/>
      <c r="ADG72" s="24"/>
      <c r="ADH72" s="24"/>
      <c r="ADI72" s="24"/>
      <c r="ADJ72" s="24"/>
      <c r="ADK72" s="24"/>
      <c r="ADL72" s="24"/>
      <c r="ADM72" s="24"/>
      <c r="ADN72" s="24"/>
      <c r="ADO72" s="24"/>
      <c r="ADP72" s="24"/>
      <c r="ADQ72" s="24"/>
      <c r="ADR72" s="24"/>
      <c r="ADS72" s="24"/>
      <c r="ADT72" s="24"/>
      <c r="ADU72" s="24"/>
      <c r="ADV72" s="24"/>
      <c r="ADW72" s="24"/>
      <c r="ADX72" s="24"/>
      <c r="ADY72" s="24"/>
      <c r="ADZ72" s="24"/>
      <c r="AEA72" s="24"/>
      <c r="AEB72" s="24"/>
      <c r="AEC72" s="24"/>
      <c r="AED72" s="24"/>
      <c r="AEE72" s="24"/>
      <c r="AEF72" s="24"/>
      <c r="AEG72" s="24"/>
      <c r="AEH72" s="24"/>
      <c r="AEI72" s="24"/>
      <c r="AEJ72" s="24"/>
      <c r="AEK72" s="24"/>
      <c r="AEL72" s="24"/>
      <c r="AEM72" s="24"/>
      <c r="AEN72" s="24"/>
      <c r="AEO72" s="24"/>
      <c r="AEP72" s="24"/>
      <c r="AEQ72" s="24"/>
      <c r="AER72" s="24"/>
      <c r="AES72" s="24"/>
      <c r="AET72" s="24"/>
      <c r="AEU72" s="24"/>
      <c r="AEV72" s="24"/>
      <c r="AEW72" s="24"/>
      <c r="AEX72" s="24"/>
      <c r="AEY72" s="24"/>
      <c r="AEZ72" s="24"/>
      <c r="AFA72" s="24"/>
      <c r="AFB72" s="24"/>
      <c r="AFC72" s="24"/>
      <c r="AFD72" s="24"/>
      <c r="AFE72" s="24"/>
      <c r="AFF72" s="24"/>
      <c r="AFG72" s="24"/>
      <c r="AFH72" s="24"/>
      <c r="AFI72" s="24"/>
      <c r="AFJ72" s="24"/>
      <c r="AFK72" s="24"/>
      <c r="AFL72" s="24"/>
      <c r="AFM72" s="24"/>
      <c r="AFN72" s="24"/>
      <c r="AFO72" s="24"/>
      <c r="AFP72" s="24"/>
      <c r="AFQ72" s="24"/>
      <c r="AFR72" s="24"/>
      <c r="AFS72" s="24"/>
      <c r="AFT72" s="24"/>
      <c r="AFU72" s="24"/>
      <c r="AFV72" s="24"/>
      <c r="AFW72" s="24"/>
      <c r="AFX72" s="24"/>
      <c r="AFY72" s="24"/>
      <c r="AFZ72" s="24"/>
      <c r="AGA72" s="24"/>
      <c r="AGB72" s="24"/>
      <c r="AGC72" s="24"/>
      <c r="AGD72" s="24"/>
      <c r="AGE72" s="24"/>
      <c r="AGF72" s="24"/>
      <c r="AGG72" s="24"/>
      <c r="AGH72" s="24"/>
      <c r="AGI72" s="24"/>
      <c r="AGJ72" s="24"/>
      <c r="AGK72" s="24"/>
      <c r="AGL72" s="24"/>
      <c r="AGM72" s="24"/>
      <c r="AGN72" s="24"/>
      <c r="AGO72" s="24"/>
      <c r="AGP72" s="24"/>
      <c r="AGQ72" s="24"/>
      <c r="AGR72" s="24"/>
      <c r="AGS72" s="24"/>
      <c r="AGT72" s="24"/>
      <c r="AGU72" s="24"/>
      <c r="AGV72" s="24"/>
      <c r="AGW72" s="24"/>
      <c r="AGX72" s="24"/>
      <c r="AGY72" s="24"/>
      <c r="AGZ72" s="24"/>
      <c r="AHA72" s="24"/>
      <c r="AHB72" s="24"/>
      <c r="AHC72" s="24"/>
      <c r="AHD72" s="24"/>
      <c r="AHE72" s="24"/>
      <c r="AHF72" s="24"/>
      <c r="AHG72" s="24"/>
      <c r="AHH72" s="24"/>
      <c r="AHI72" s="24"/>
      <c r="AHJ72" s="24"/>
      <c r="AHK72" s="24"/>
      <c r="AHL72" s="24"/>
      <c r="AHM72" s="24"/>
      <c r="AHN72" s="24"/>
      <c r="AHO72" s="24"/>
      <c r="AHP72" s="24"/>
      <c r="AHQ72" s="24"/>
      <c r="AHR72" s="24"/>
      <c r="AHS72" s="24"/>
      <c r="AHT72" s="24"/>
      <c r="AHU72" s="24"/>
      <c r="AHV72" s="24"/>
      <c r="AHW72" s="24"/>
      <c r="AHX72" s="24"/>
      <c r="AHY72" s="24"/>
      <c r="AHZ72" s="24"/>
      <c r="AIA72" s="24"/>
      <c r="AIB72" s="24"/>
      <c r="AIC72" s="24"/>
      <c r="AID72" s="24"/>
      <c r="AIE72" s="24"/>
      <c r="AIF72" s="24"/>
      <c r="AIG72" s="24"/>
      <c r="AIH72" s="24"/>
      <c r="AII72" s="24"/>
      <c r="AIJ72" s="24"/>
      <c r="AIK72" s="24"/>
      <c r="AIL72" s="24"/>
      <c r="AIM72" s="24"/>
      <c r="AIN72" s="24"/>
      <c r="AIO72" s="24"/>
      <c r="AIP72" s="24"/>
      <c r="AIQ72" s="24"/>
      <c r="AIR72" s="24"/>
      <c r="AIS72" s="24"/>
      <c r="AIT72" s="24"/>
      <c r="AIU72" s="24"/>
      <c r="AIV72" s="24"/>
      <c r="AIW72" s="24"/>
      <c r="AIX72" s="24"/>
      <c r="AIY72" s="24"/>
      <c r="AIZ72" s="24"/>
      <c r="AJA72" s="24"/>
      <c r="AJB72" s="24"/>
      <c r="AJC72" s="24"/>
      <c r="AJD72" s="24"/>
      <c r="AJE72" s="24"/>
      <c r="AJF72" s="24"/>
      <c r="AJG72" s="24"/>
      <c r="AJH72" s="24"/>
      <c r="AJI72" s="24"/>
      <c r="AJJ72" s="24"/>
      <c r="AJK72" s="24"/>
      <c r="AJL72" s="24"/>
      <c r="AJM72" s="24"/>
      <c r="AJN72" s="24"/>
      <c r="AJO72" s="24"/>
      <c r="AJP72" s="24"/>
      <c r="AJQ72" s="24"/>
      <c r="AJR72" s="24"/>
      <c r="AJS72" s="24"/>
      <c r="AJT72" s="24"/>
      <c r="AJU72" s="24"/>
      <c r="AJV72" s="24"/>
      <c r="AJW72" s="24"/>
      <c r="AJX72" s="24"/>
      <c r="AJY72" s="24"/>
      <c r="AJZ72" s="24"/>
      <c r="AKA72" s="24"/>
      <c r="AKB72" s="24"/>
      <c r="AKC72" s="24"/>
      <c r="AKD72" s="24"/>
      <c r="AKE72" s="24"/>
      <c r="AKF72" s="24"/>
      <c r="AKG72" s="24"/>
      <c r="AKH72" s="24"/>
      <c r="AKI72" s="24"/>
      <c r="AKJ72" s="24"/>
      <c r="AKK72" s="24"/>
      <c r="AKL72" s="24"/>
      <c r="AKM72" s="24"/>
      <c r="AKN72" s="24"/>
      <c r="AKO72" s="24"/>
      <c r="AKP72" s="24"/>
      <c r="AKQ72" s="24"/>
      <c r="AKR72" s="24"/>
      <c r="AKS72" s="24"/>
      <c r="AKT72" s="24"/>
      <c r="AKU72" s="24"/>
      <c r="AKV72" s="24"/>
      <c r="AKW72" s="24"/>
      <c r="AKX72" s="24"/>
      <c r="AKY72" s="24"/>
      <c r="AKZ72" s="24"/>
      <c r="ALA72" s="24"/>
      <c r="ALB72" s="24"/>
      <c r="ALC72" s="24"/>
      <c r="ALD72" s="24"/>
      <c r="ALE72" s="24"/>
      <c r="ALF72" s="24"/>
      <c r="ALG72" s="24"/>
      <c r="ALH72" s="24"/>
      <c r="ALI72" s="24"/>
      <c r="ALJ72" s="24"/>
      <c r="ALK72" s="24"/>
      <c r="ALL72" s="24"/>
      <c r="ALM72" s="24"/>
      <c r="ALN72" s="24"/>
      <c r="ALO72" s="24"/>
      <c r="ALP72" s="24"/>
      <c r="ALQ72" s="24"/>
      <c r="ALR72" s="24"/>
      <c r="ALS72" s="24"/>
      <c r="ALT72" s="24"/>
      <c r="ALU72" s="24"/>
      <c r="ALV72" s="24"/>
      <c r="ALW72" s="24"/>
      <c r="ALX72" s="24"/>
      <c r="ALY72" s="24"/>
      <c r="ALZ72" s="24"/>
      <c r="AMA72" s="24"/>
      <c r="AMB72" s="24"/>
      <c r="AMC72" s="24"/>
      <c r="AMD72" s="24"/>
      <c r="AME72" s="24"/>
      <c r="AMF72" s="24"/>
      <c r="AMG72" s="24"/>
    </row>
    <row r="73" spans="1:1021" s="41" customFormat="1">
      <c r="A73" s="44"/>
      <c r="B73" s="24"/>
      <c r="C73" s="24"/>
      <c r="D73" s="26"/>
      <c r="E73" s="27"/>
      <c r="F73" s="24"/>
      <c r="G73" s="40"/>
      <c r="H73" s="23"/>
      <c r="I73" s="23"/>
      <c r="J73" s="23"/>
      <c r="K73" s="29"/>
      <c r="L73" s="24"/>
      <c r="M73" s="51"/>
      <c r="N73" s="24"/>
      <c r="O73" s="40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F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N73" s="23"/>
      <c r="MO73" s="23"/>
      <c r="MP73" s="23"/>
      <c r="MQ73" s="23"/>
      <c r="MR73" s="23"/>
      <c r="MS73" s="23"/>
      <c r="MT73" s="23"/>
      <c r="MU73" s="23"/>
      <c r="MV73" s="23"/>
      <c r="MW73" s="23"/>
      <c r="MX73" s="23"/>
      <c r="MY73" s="23"/>
      <c r="MZ73" s="23"/>
      <c r="NA73" s="23"/>
      <c r="NB73" s="23"/>
      <c r="NC73" s="23"/>
      <c r="ND73" s="23"/>
      <c r="NE73" s="23"/>
      <c r="NF73" s="23"/>
      <c r="NG73" s="23"/>
      <c r="NH73" s="23"/>
      <c r="NI73" s="23"/>
      <c r="NJ73" s="23"/>
      <c r="NK73" s="23"/>
      <c r="NL73" s="23"/>
      <c r="NM73" s="23"/>
      <c r="NN73" s="23"/>
      <c r="NO73" s="23"/>
      <c r="NP73" s="23"/>
      <c r="NQ73" s="23"/>
      <c r="NR73" s="23"/>
      <c r="NS73" s="23"/>
      <c r="NT73" s="23"/>
      <c r="NU73" s="23"/>
      <c r="NV73" s="23"/>
      <c r="NW73" s="23"/>
      <c r="NX73" s="23"/>
      <c r="NY73" s="23"/>
      <c r="NZ73" s="23"/>
      <c r="OA73" s="23"/>
      <c r="OB73" s="23"/>
      <c r="OC73" s="23"/>
      <c r="OD73" s="23"/>
      <c r="OE73" s="23"/>
      <c r="OF73" s="23"/>
      <c r="OG73" s="23"/>
      <c r="OH73" s="23"/>
      <c r="OI73" s="23"/>
      <c r="OJ73" s="23"/>
      <c r="OK73" s="23"/>
      <c r="OL73" s="23"/>
      <c r="OM73" s="23"/>
      <c r="ON73" s="23"/>
      <c r="OO73" s="23"/>
      <c r="OP73" s="23"/>
      <c r="OQ73" s="23"/>
      <c r="OR73" s="23"/>
      <c r="OS73" s="23"/>
      <c r="OT73" s="23"/>
      <c r="OU73" s="23"/>
      <c r="OV73" s="23"/>
      <c r="OW73" s="23"/>
      <c r="OX73" s="23"/>
      <c r="OY73" s="23"/>
      <c r="OZ73" s="23"/>
      <c r="PA73" s="23"/>
      <c r="PB73" s="23"/>
      <c r="PC73" s="23"/>
      <c r="PD73" s="23"/>
      <c r="PE73" s="23"/>
      <c r="PF73" s="23"/>
      <c r="PG73" s="23"/>
      <c r="PH73" s="23"/>
      <c r="PI73" s="23"/>
      <c r="PJ73" s="23"/>
      <c r="PK73" s="23"/>
      <c r="PL73" s="23"/>
      <c r="PM73" s="23"/>
      <c r="PN73" s="23"/>
      <c r="PO73" s="23"/>
      <c r="PP73" s="23"/>
      <c r="PQ73" s="23"/>
      <c r="PR73" s="23"/>
      <c r="PS73" s="23"/>
      <c r="PT73" s="23"/>
      <c r="PU73" s="23"/>
      <c r="PV73" s="23"/>
      <c r="PW73" s="23"/>
      <c r="PX73" s="23"/>
      <c r="PY73" s="23"/>
      <c r="PZ73" s="23"/>
      <c r="QA73" s="23"/>
      <c r="QB73" s="23"/>
      <c r="QC73" s="23"/>
      <c r="QD73" s="23"/>
      <c r="QE73" s="23"/>
      <c r="QF73" s="23"/>
      <c r="QG73" s="23"/>
      <c r="QH73" s="23"/>
      <c r="QI73" s="23"/>
      <c r="QJ73" s="23"/>
      <c r="QK73" s="23"/>
      <c r="QL73" s="23"/>
      <c r="QM73" s="23"/>
      <c r="QN73" s="23"/>
      <c r="QO73" s="23"/>
      <c r="QP73" s="23"/>
      <c r="QQ73" s="23"/>
      <c r="QR73" s="23"/>
      <c r="QS73" s="23"/>
      <c r="QT73" s="23"/>
      <c r="QU73" s="23"/>
      <c r="QV73" s="23"/>
      <c r="QW73" s="23"/>
      <c r="QX73" s="23"/>
      <c r="QY73" s="23"/>
      <c r="QZ73" s="23"/>
      <c r="RA73" s="23"/>
      <c r="RB73" s="23"/>
      <c r="RC73" s="23"/>
      <c r="RD73" s="23"/>
      <c r="RE73" s="23"/>
      <c r="RF73" s="23"/>
      <c r="RG73" s="23"/>
      <c r="RH73" s="23"/>
      <c r="RI73" s="23"/>
      <c r="RJ73" s="23"/>
      <c r="RK73" s="23"/>
      <c r="RL73" s="23"/>
      <c r="RM73" s="23"/>
      <c r="RN73" s="23"/>
      <c r="RO73" s="23"/>
      <c r="RP73" s="23"/>
      <c r="RQ73" s="23"/>
      <c r="RR73" s="23"/>
      <c r="RS73" s="23"/>
      <c r="RT73" s="23"/>
      <c r="RU73" s="23"/>
      <c r="RV73" s="23"/>
      <c r="RW73" s="23"/>
      <c r="RX73" s="23"/>
      <c r="RY73" s="23"/>
      <c r="RZ73" s="23"/>
      <c r="SA73" s="23"/>
      <c r="SB73" s="23"/>
      <c r="SC73" s="23"/>
      <c r="SD73" s="23"/>
      <c r="SE73" s="23"/>
      <c r="SF73" s="23"/>
      <c r="SG73" s="23"/>
      <c r="SH73" s="23"/>
      <c r="SI73" s="23"/>
      <c r="SJ73" s="23"/>
      <c r="SK73" s="23"/>
      <c r="SL73" s="23"/>
      <c r="SM73" s="23"/>
      <c r="SN73" s="23"/>
      <c r="SO73" s="23"/>
      <c r="SP73" s="23"/>
      <c r="SQ73" s="23"/>
      <c r="SR73" s="23"/>
      <c r="SS73" s="23"/>
      <c r="ST73" s="23"/>
      <c r="SU73" s="23"/>
      <c r="SV73" s="23"/>
      <c r="SW73" s="23"/>
      <c r="SX73" s="23"/>
      <c r="SY73" s="23"/>
      <c r="SZ73" s="23"/>
      <c r="TA73" s="23"/>
      <c r="TB73" s="23"/>
      <c r="TC73" s="23"/>
      <c r="TD73" s="23"/>
      <c r="TE73" s="23"/>
      <c r="TF73" s="23"/>
      <c r="TG73" s="23"/>
      <c r="TH73" s="23"/>
      <c r="TI73" s="23"/>
      <c r="TJ73" s="23"/>
      <c r="TK73" s="23"/>
      <c r="TL73" s="23"/>
      <c r="TM73" s="23"/>
      <c r="TN73" s="23"/>
      <c r="TO73" s="23"/>
      <c r="TP73" s="23"/>
      <c r="TQ73" s="23"/>
      <c r="TR73" s="23"/>
      <c r="TS73" s="23"/>
      <c r="TT73" s="23"/>
      <c r="TU73" s="23"/>
      <c r="TV73" s="23"/>
      <c r="TW73" s="23"/>
      <c r="TX73" s="23"/>
      <c r="TY73" s="23"/>
      <c r="TZ73" s="23"/>
      <c r="UA73" s="23"/>
      <c r="UB73" s="23"/>
      <c r="UC73" s="23"/>
      <c r="UD73" s="23"/>
      <c r="UE73" s="23"/>
      <c r="UF73" s="23"/>
      <c r="UG73" s="23"/>
      <c r="UH73" s="23"/>
      <c r="UI73" s="23"/>
      <c r="UJ73" s="23"/>
      <c r="UK73" s="23"/>
      <c r="UL73" s="23"/>
      <c r="UM73" s="23"/>
      <c r="UN73" s="23"/>
      <c r="UO73" s="23"/>
      <c r="UP73" s="23"/>
      <c r="UQ73" s="23"/>
      <c r="UR73" s="23"/>
      <c r="US73" s="23"/>
      <c r="UT73" s="23"/>
      <c r="UU73" s="23"/>
      <c r="UV73" s="23"/>
      <c r="UW73" s="23"/>
      <c r="UX73" s="23"/>
      <c r="UY73" s="23"/>
      <c r="UZ73" s="23"/>
      <c r="VA73" s="23"/>
      <c r="VB73" s="23"/>
      <c r="VC73" s="23"/>
      <c r="VD73" s="23"/>
      <c r="VE73" s="23"/>
      <c r="VF73" s="23"/>
      <c r="VG73" s="23"/>
      <c r="VH73" s="23"/>
      <c r="VI73" s="23"/>
      <c r="VJ73" s="23"/>
      <c r="VK73" s="23"/>
      <c r="VL73" s="23"/>
      <c r="VM73" s="23"/>
      <c r="VN73" s="23"/>
      <c r="VO73" s="23"/>
      <c r="VP73" s="23"/>
      <c r="VQ73" s="23"/>
      <c r="VR73" s="23"/>
      <c r="VS73" s="23"/>
      <c r="VT73" s="23"/>
      <c r="VU73" s="23"/>
      <c r="VV73" s="23"/>
      <c r="VW73" s="23"/>
      <c r="VX73" s="23"/>
      <c r="VY73" s="23"/>
      <c r="VZ73" s="23"/>
      <c r="WA73" s="23"/>
      <c r="WB73" s="23"/>
      <c r="WC73" s="23"/>
      <c r="WD73" s="23"/>
      <c r="WE73" s="23"/>
      <c r="WF73" s="23"/>
      <c r="WG73" s="23"/>
      <c r="WH73" s="23"/>
      <c r="WI73" s="23"/>
      <c r="WJ73" s="23"/>
      <c r="WK73" s="23"/>
      <c r="WL73" s="23"/>
      <c r="WM73" s="23"/>
      <c r="WN73" s="23"/>
      <c r="WO73" s="23"/>
      <c r="WP73" s="23"/>
      <c r="WQ73" s="23"/>
      <c r="WR73" s="23"/>
      <c r="WS73" s="23"/>
      <c r="WT73" s="23"/>
      <c r="WU73" s="23"/>
      <c r="WV73" s="23"/>
      <c r="WW73" s="23"/>
      <c r="WX73" s="23"/>
      <c r="WY73" s="23"/>
      <c r="WZ73" s="23"/>
      <c r="XA73" s="23"/>
      <c r="XB73" s="23"/>
      <c r="XC73" s="23"/>
      <c r="XD73" s="23"/>
      <c r="XE73" s="23"/>
      <c r="XF73" s="23"/>
      <c r="XG73" s="23"/>
      <c r="XH73" s="23"/>
      <c r="XI73" s="23"/>
      <c r="XJ73" s="23"/>
      <c r="XK73" s="23"/>
      <c r="XL73" s="23"/>
      <c r="XM73" s="23"/>
      <c r="XN73" s="23"/>
      <c r="XO73" s="23"/>
      <c r="XP73" s="23"/>
      <c r="XQ73" s="23"/>
      <c r="XR73" s="23"/>
      <c r="XS73" s="23"/>
      <c r="XT73" s="23"/>
      <c r="XU73" s="23"/>
      <c r="XV73" s="23"/>
      <c r="XW73" s="23"/>
      <c r="XX73" s="23"/>
      <c r="XY73" s="23"/>
      <c r="XZ73" s="23"/>
      <c r="YA73" s="23"/>
      <c r="YB73" s="23"/>
      <c r="YC73" s="23"/>
      <c r="YD73" s="23"/>
      <c r="YE73" s="23"/>
      <c r="YF73" s="23"/>
      <c r="YG73" s="23"/>
      <c r="YH73" s="23"/>
      <c r="YI73" s="23"/>
      <c r="YJ73" s="23"/>
      <c r="YK73" s="23"/>
      <c r="YL73" s="23"/>
      <c r="YM73" s="23"/>
      <c r="YN73" s="23"/>
      <c r="YO73" s="23"/>
      <c r="YP73" s="23"/>
      <c r="YQ73" s="23"/>
      <c r="YR73" s="23"/>
      <c r="YS73" s="23"/>
      <c r="YT73" s="23"/>
      <c r="YU73" s="23"/>
      <c r="YV73" s="23"/>
      <c r="YW73" s="23"/>
      <c r="YX73" s="23"/>
      <c r="YY73" s="23"/>
      <c r="YZ73" s="23"/>
      <c r="ZA73" s="23"/>
      <c r="ZB73" s="23"/>
      <c r="ZC73" s="23"/>
      <c r="ZD73" s="23"/>
      <c r="ZE73" s="23"/>
      <c r="ZF73" s="23"/>
      <c r="ZG73" s="23"/>
      <c r="ZH73" s="23"/>
      <c r="ZI73" s="23"/>
      <c r="ZJ73" s="23"/>
      <c r="ZK73" s="23"/>
      <c r="ZL73" s="23"/>
      <c r="ZM73" s="23"/>
      <c r="ZN73" s="23"/>
      <c r="ZO73" s="23"/>
      <c r="ZP73" s="23"/>
      <c r="ZQ73" s="23"/>
      <c r="ZR73" s="23"/>
      <c r="ZS73" s="23"/>
      <c r="ZT73" s="23"/>
      <c r="ZU73" s="23"/>
      <c r="ZV73" s="23"/>
      <c r="ZW73" s="23"/>
      <c r="ZX73" s="23"/>
      <c r="ZY73" s="23"/>
      <c r="ZZ73" s="23"/>
      <c r="AAA73" s="23"/>
      <c r="AAB73" s="23"/>
      <c r="AAC73" s="23"/>
      <c r="AAD73" s="23"/>
      <c r="AAE73" s="23"/>
      <c r="AAF73" s="23"/>
      <c r="AAG73" s="23"/>
      <c r="AAH73" s="23"/>
      <c r="AAI73" s="23"/>
      <c r="AAJ73" s="23"/>
      <c r="AAK73" s="23"/>
      <c r="AAL73" s="23"/>
      <c r="AAM73" s="23"/>
      <c r="AAN73" s="23"/>
      <c r="AAO73" s="23"/>
      <c r="AAP73" s="23"/>
      <c r="AAQ73" s="23"/>
      <c r="AAR73" s="23"/>
      <c r="AAS73" s="23"/>
      <c r="AAT73" s="23"/>
      <c r="AAU73" s="23"/>
      <c r="AAV73" s="23"/>
      <c r="AAW73" s="23"/>
      <c r="AAX73" s="23"/>
      <c r="AAY73" s="23"/>
      <c r="AAZ73" s="23"/>
      <c r="ABA73" s="23"/>
      <c r="ABB73" s="23"/>
      <c r="ABC73" s="23"/>
      <c r="ABD73" s="23"/>
      <c r="ABE73" s="23"/>
      <c r="ABF73" s="23"/>
      <c r="ABG73" s="23"/>
      <c r="ABH73" s="23"/>
      <c r="ABI73" s="23"/>
      <c r="ABJ73" s="23"/>
      <c r="ABK73" s="23"/>
      <c r="ABL73" s="23"/>
      <c r="ABM73" s="23"/>
      <c r="ABN73" s="23"/>
      <c r="ABO73" s="23"/>
      <c r="ABP73" s="23"/>
      <c r="ABQ73" s="23"/>
      <c r="ABR73" s="23"/>
      <c r="ABS73" s="23"/>
      <c r="ABT73" s="23"/>
      <c r="ABU73" s="23"/>
      <c r="ABV73" s="23"/>
      <c r="ABW73" s="23"/>
      <c r="ABX73" s="23"/>
      <c r="ABY73" s="23"/>
      <c r="ABZ73" s="23"/>
      <c r="ACA73" s="23"/>
      <c r="ACB73" s="23"/>
      <c r="ACC73" s="23"/>
      <c r="ACD73" s="23"/>
      <c r="ACE73" s="23"/>
      <c r="ACF73" s="23"/>
      <c r="ACG73" s="23"/>
      <c r="ACH73" s="23"/>
      <c r="ACI73" s="23"/>
      <c r="ACJ73" s="23"/>
      <c r="ACK73" s="23"/>
      <c r="ACL73" s="23"/>
      <c r="ACM73" s="23"/>
      <c r="ACN73" s="23"/>
      <c r="ACO73" s="23"/>
      <c r="ACP73" s="23"/>
      <c r="ACQ73" s="23"/>
      <c r="ACR73" s="23"/>
      <c r="ACS73" s="23"/>
      <c r="ACT73" s="23"/>
      <c r="ACU73" s="23"/>
      <c r="ACV73" s="23"/>
      <c r="ACW73" s="23"/>
      <c r="ACX73" s="23"/>
      <c r="ACY73" s="23"/>
      <c r="ACZ73" s="23"/>
      <c r="ADA73" s="23"/>
      <c r="ADB73" s="23"/>
      <c r="ADC73" s="23"/>
      <c r="ADD73" s="23"/>
      <c r="ADE73" s="23"/>
      <c r="ADF73" s="23"/>
      <c r="ADG73" s="23"/>
      <c r="ADH73" s="23"/>
      <c r="ADI73" s="23"/>
      <c r="ADJ73" s="23"/>
      <c r="ADK73" s="23"/>
      <c r="ADL73" s="23"/>
      <c r="ADM73" s="23"/>
      <c r="ADN73" s="23"/>
      <c r="ADO73" s="23"/>
      <c r="ADP73" s="23"/>
      <c r="ADQ73" s="23"/>
      <c r="ADR73" s="23"/>
      <c r="ADS73" s="23"/>
      <c r="ADT73" s="23"/>
      <c r="ADU73" s="23"/>
      <c r="ADV73" s="23"/>
      <c r="ADW73" s="23"/>
      <c r="ADX73" s="23"/>
      <c r="ADY73" s="23"/>
      <c r="ADZ73" s="23"/>
      <c r="AEA73" s="23"/>
      <c r="AEB73" s="23"/>
      <c r="AEC73" s="23"/>
      <c r="AED73" s="23"/>
      <c r="AEE73" s="23"/>
      <c r="AEF73" s="23"/>
      <c r="AEG73" s="23"/>
      <c r="AEH73" s="23"/>
      <c r="AEI73" s="23"/>
      <c r="AEJ73" s="23"/>
      <c r="AEK73" s="23"/>
      <c r="AEL73" s="23"/>
      <c r="AEM73" s="23"/>
      <c r="AEN73" s="23"/>
      <c r="AEO73" s="23"/>
      <c r="AEP73" s="23"/>
      <c r="AEQ73" s="23"/>
      <c r="AER73" s="23"/>
      <c r="AES73" s="23"/>
      <c r="AET73" s="23"/>
      <c r="AEU73" s="23"/>
      <c r="AEV73" s="23"/>
      <c r="AEW73" s="23"/>
      <c r="AEX73" s="23"/>
      <c r="AEY73" s="23"/>
      <c r="AEZ73" s="23"/>
      <c r="AFA73" s="23"/>
      <c r="AFB73" s="23"/>
      <c r="AFC73" s="23"/>
      <c r="AFD73" s="23"/>
      <c r="AFE73" s="23"/>
      <c r="AFF73" s="23"/>
      <c r="AFG73" s="23"/>
      <c r="AFH73" s="23"/>
      <c r="AFI73" s="23"/>
      <c r="AFJ73" s="23"/>
      <c r="AFK73" s="23"/>
      <c r="AFL73" s="23"/>
      <c r="AFM73" s="23"/>
      <c r="AFN73" s="23"/>
      <c r="AFO73" s="23"/>
      <c r="AFP73" s="23"/>
      <c r="AFQ73" s="23"/>
      <c r="AFR73" s="23"/>
      <c r="AFS73" s="23"/>
      <c r="AFT73" s="23"/>
      <c r="AFU73" s="23"/>
      <c r="AFV73" s="23"/>
      <c r="AFW73" s="23"/>
      <c r="AFX73" s="23"/>
      <c r="AFY73" s="23"/>
      <c r="AFZ73" s="23"/>
      <c r="AGA73" s="23"/>
      <c r="AGB73" s="23"/>
      <c r="AGC73" s="23"/>
      <c r="AGD73" s="23"/>
      <c r="AGE73" s="23"/>
      <c r="AGF73" s="23"/>
      <c r="AGG73" s="23"/>
      <c r="AGH73" s="23"/>
      <c r="AGI73" s="23"/>
      <c r="AGJ73" s="23"/>
      <c r="AGK73" s="23"/>
      <c r="AGL73" s="23"/>
      <c r="AGM73" s="23"/>
      <c r="AGN73" s="23"/>
      <c r="AGO73" s="23"/>
      <c r="AGP73" s="23"/>
      <c r="AGQ73" s="23"/>
      <c r="AGR73" s="23"/>
      <c r="AGS73" s="23"/>
      <c r="AGT73" s="23"/>
      <c r="AGU73" s="23"/>
      <c r="AGV73" s="23"/>
      <c r="AGW73" s="23"/>
      <c r="AGX73" s="23"/>
      <c r="AGY73" s="23"/>
      <c r="AGZ73" s="23"/>
      <c r="AHA73" s="23"/>
      <c r="AHB73" s="23"/>
      <c r="AHC73" s="23"/>
      <c r="AHD73" s="23"/>
      <c r="AHE73" s="23"/>
      <c r="AHF73" s="23"/>
      <c r="AHG73" s="23"/>
      <c r="AHH73" s="23"/>
      <c r="AHI73" s="23"/>
      <c r="AHJ73" s="23"/>
      <c r="AHK73" s="23"/>
      <c r="AHL73" s="23"/>
      <c r="AHM73" s="23"/>
      <c r="AHN73" s="23"/>
      <c r="AHO73" s="23"/>
      <c r="AHP73" s="23"/>
      <c r="AHQ73" s="23"/>
      <c r="AHR73" s="23"/>
      <c r="AHS73" s="23"/>
      <c r="AHT73" s="23"/>
      <c r="AHU73" s="23"/>
      <c r="AHV73" s="23"/>
      <c r="AHW73" s="23"/>
      <c r="AHX73" s="23"/>
      <c r="AHY73" s="23"/>
      <c r="AHZ73" s="23"/>
      <c r="AIA73" s="23"/>
      <c r="AIB73" s="23"/>
      <c r="AIC73" s="23"/>
      <c r="AID73" s="23"/>
      <c r="AIE73" s="23"/>
      <c r="AIF73" s="23"/>
      <c r="AIG73" s="23"/>
      <c r="AIH73" s="23"/>
      <c r="AII73" s="23"/>
      <c r="AIJ73" s="23"/>
      <c r="AIK73" s="23"/>
      <c r="AIL73" s="23"/>
      <c r="AIM73" s="23"/>
      <c r="AIN73" s="23"/>
      <c r="AIO73" s="23"/>
      <c r="AIP73" s="23"/>
      <c r="AIQ73" s="23"/>
      <c r="AIR73" s="23"/>
      <c r="AIS73" s="23"/>
      <c r="AIT73" s="23"/>
      <c r="AIU73" s="23"/>
      <c r="AIV73" s="23"/>
      <c r="AIW73" s="23"/>
      <c r="AIX73" s="23"/>
      <c r="AIY73" s="23"/>
      <c r="AIZ73" s="23"/>
      <c r="AJA73" s="23"/>
      <c r="AJB73" s="23"/>
      <c r="AJC73" s="23"/>
      <c r="AJD73" s="23"/>
      <c r="AJE73" s="23"/>
      <c r="AJF73" s="23"/>
      <c r="AJG73" s="23"/>
      <c r="AJH73" s="23"/>
      <c r="AJI73" s="23"/>
      <c r="AJJ73" s="23"/>
      <c r="AJK73" s="23"/>
      <c r="AJL73" s="23"/>
      <c r="AJM73" s="23"/>
      <c r="AJN73" s="23"/>
      <c r="AJO73" s="23"/>
      <c r="AJP73" s="23"/>
      <c r="AJQ73" s="23"/>
      <c r="AJR73" s="23"/>
      <c r="AJS73" s="23"/>
      <c r="AJT73" s="23"/>
      <c r="AJU73" s="23"/>
      <c r="AJV73" s="23"/>
      <c r="AJW73" s="23"/>
      <c r="AJX73" s="23"/>
      <c r="AJY73" s="23"/>
      <c r="AJZ73" s="23"/>
      <c r="AKA73" s="23"/>
      <c r="AKB73" s="23"/>
      <c r="AKC73" s="23"/>
      <c r="AKD73" s="23"/>
      <c r="AKE73" s="23"/>
      <c r="AKF73" s="23"/>
      <c r="AKG73" s="23"/>
      <c r="AKH73" s="23"/>
      <c r="AKI73" s="23"/>
      <c r="AKJ73" s="23"/>
      <c r="AKK73" s="23"/>
      <c r="AKL73" s="23"/>
      <c r="AKM73" s="23"/>
      <c r="AKN73" s="23"/>
      <c r="AKO73" s="23"/>
      <c r="AKP73" s="23"/>
      <c r="AKQ73" s="23"/>
      <c r="AKR73" s="23"/>
      <c r="AKS73" s="23"/>
      <c r="AKT73" s="23"/>
      <c r="AKU73" s="23"/>
      <c r="AKV73" s="23"/>
      <c r="AKW73" s="23"/>
      <c r="AKX73" s="23"/>
      <c r="AKY73" s="23"/>
      <c r="AKZ73" s="23"/>
      <c r="ALA73" s="23"/>
      <c r="ALB73" s="23"/>
      <c r="ALC73" s="23"/>
      <c r="ALD73" s="23"/>
      <c r="ALE73" s="23"/>
      <c r="ALF73" s="23"/>
      <c r="ALG73" s="23"/>
      <c r="ALH73" s="23"/>
      <c r="ALI73" s="23"/>
      <c r="ALJ73" s="23"/>
      <c r="ALK73" s="23"/>
      <c r="ALL73" s="23"/>
      <c r="ALM73" s="23"/>
      <c r="ALN73" s="23"/>
      <c r="ALO73" s="23"/>
      <c r="ALP73" s="23"/>
      <c r="ALQ73" s="23"/>
      <c r="ALR73" s="23"/>
      <c r="ALS73" s="23"/>
      <c r="ALT73" s="23"/>
      <c r="ALU73" s="23"/>
      <c r="ALV73" s="23"/>
      <c r="ALW73" s="23"/>
      <c r="ALX73" s="23"/>
      <c r="ALY73" s="23"/>
      <c r="ALZ73" s="23"/>
      <c r="AMA73" s="23"/>
      <c r="AMB73" s="23"/>
      <c r="AMC73" s="23"/>
      <c r="AMD73" s="23"/>
      <c r="AME73" s="23"/>
      <c r="AMF73" s="23"/>
      <c r="AMG73" s="23"/>
    </row>
    <row r="74" spans="1:1021" s="16" customFormat="1">
      <c r="A74" s="44"/>
      <c r="B74" s="24"/>
      <c r="C74" s="24"/>
      <c r="D74" s="26"/>
      <c r="E74" s="27"/>
      <c r="F74" s="24"/>
      <c r="G74" s="22"/>
      <c r="H74" s="15"/>
      <c r="I74" s="15"/>
      <c r="J74" s="15"/>
      <c r="K74" s="33"/>
      <c r="L74" s="24"/>
      <c r="M74" s="51"/>
      <c r="N74" s="24"/>
      <c r="O74" s="22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  <c r="AMG74" s="15"/>
    </row>
    <row r="75" spans="1:1021" s="16" customFormat="1">
      <c r="A75" s="44"/>
      <c r="B75" s="24"/>
      <c r="C75" s="24"/>
      <c r="D75" s="26"/>
      <c r="E75" s="27"/>
      <c r="F75" s="24"/>
      <c r="G75" s="22"/>
      <c r="H75" s="15"/>
      <c r="I75" s="15"/>
      <c r="J75" s="15"/>
      <c r="K75" s="33"/>
      <c r="L75" s="24"/>
      <c r="M75" s="51"/>
      <c r="N75" s="24"/>
      <c r="O75" s="22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  <c r="AMG75" s="15"/>
    </row>
    <row r="76" spans="1:1021" s="16" customFormat="1">
      <c r="A76" s="44"/>
      <c r="B76" s="24"/>
      <c r="C76" s="24"/>
      <c r="D76" s="26"/>
      <c r="E76" s="27"/>
      <c r="F76" s="24"/>
      <c r="G76" s="22"/>
      <c r="H76" s="15"/>
      <c r="I76" s="15"/>
      <c r="J76" s="15"/>
      <c r="K76" s="33"/>
      <c r="L76" s="24"/>
      <c r="M76" s="51"/>
      <c r="N76" s="24"/>
      <c r="O76" s="22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</row>
    <row r="77" spans="1:1021" s="16" customFormat="1">
      <c r="A77" s="44"/>
      <c r="B77" s="24"/>
      <c r="C77" s="24"/>
      <c r="D77" s="26"/>
      <c r="E77" s="27"/>
      <c r="F77" s="24"/>
      <c r="G77" s="22"/>
      <c r="H77" s="15"/>
      <c r="I77" s="15"/>
      <c r="J77" s="15"/>
      <c r="K77" s="33"/>
      <c r="L77" s="24"/>
      <c r="M77" s="51"/>
      <c r="N77" s="24"/>
      <c r="O77" s="22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  <c r="AMG77" s="15"/>
    </row>
    <row r="78" spans="1:1021">
      <c r="A78" s="42"/>
      <c r="B78" s="6"/>
      <c r="C78" s="6"/>
      <c r="D78" s="43"/>
      <c r="E78" s="7"/>
      <c r="F78" s="6"/>
      <c r="G78" s="34"/>
    </row>
    <row r="79" spans="1:1021">
      <c r="A79" s="42"/>
      <c r="B79" s="6"/>
      <c r="C79" s="6"/>
      <c r="D79" s="43"/>
      <c r="E79" s="7"/>
      <c r="F79" s="6"/>
      <c r="G79" s="34"/>
    </row>
    <row r="80" spans="1:1021">
      <c r="A80" s="42"/>
      <c r="B80" s="6"/>
      <c r="C80" s="6"/>
      <c r="D80" s="43"/>
      <c r="E80" s="7"/>
      <c r="F80" s="6"/>
      <c r="G80" s="34"/>
    </row>
    <row r="81" spans="1:7">
      <c r="A81" s="42"/>
      <c r="B81" s="6"/>
      <c r="C81" s="6"/>
      <c r="D81" s="43"/>
      <c r="E81" s="7"/>
      <c r="F81" s="6"/>
      <c r="G81" s="34"/>
    </row>
    <row r="82" spans="1:7">
      <c r="A82" s="42"/>
      <c r="B82" s="6"/>
      <c r="C82" s="6"/>
      <c r="D82" s="43"/>
      <c r="E82" s="7"/>
      <c r="F82" s="6"/>
      <c r="G82" s="34"/>
    </row>
    <row r="83" spans="1:7">
      <c r="A83" s="42"/>
      <c r="B83" s="6"/>
      <c r="C83" s="6"/>
      <c r="D83" s="43"/>
      <c r="E83" s="7"/>
      <c r="F83" s="6"/>
      <c r="G83" s="34"/>
    </row>
    <row r="84" spans="1:7">
      <c r="A84" s="42"/>
      <c r="B84" s="6"/>
      <c r="C84" s="6"/>
      <c r="D84" s="43"/>
      <c r="E84" s="7"/>
      <c r="F84" s="6"/>
      <c r="G84" s="34"/>
    </row>
    <row r="85" spans="1:7">
      <c r="A85" s="42"/>
      <c r="B85" s="6"/>
      <c r="C85" s="6"/>
      <c r="D85" s="43"/>
      <c r="E85" s="7"/>
      <c r="F85" s="6"/>
      <c r="G85" s="34"/>
    </row>
    <row r="86" spans="1:7">
      <c r="A86" s="42"/>
      <c r="B86" s="6"/>
      <c r="C86" s="6"/>
      <c r="D86" s="43"/>
      <c r="E86" s="7"/>
      <c r="F86" s="6"/>
      <c r="G86" s="34"/>
    </row>
    <row r="87" spans="1:7">
      <c r="A87" s="42"/>
      <c r="B87" s="6"/>
      <c r="C87" s="6"/>
      <c r="D87" s="43"/>
      <c r="E87" s="7"/>
      <c r="F87" s="6"/>
      <c r="G87" s="34"/>
    </row>
    <row r="88" spans="1:7">
      <c r="A88" s="42"/>
      <c r="B88" s="6"/>
      <c r="C88" s="6"/>
      <c r="D88" s="43"/>
      <c r="E88" s="7"/>
      <c r="F88" s="6"/>
      <c r="G88" s="34"/>
    </row>
    <row r="89" spans="1:7">
      <c r="A89" s="42"/>
      <c r="B89" s="6"/>
      <c r="C89" s="6"/>
      <c r="D89" s="43"/>
      <c r="E89" s="7"/>
      <c r="F89" s="6"/>
      <c r="G89" s="34"/>
    </row>
    <row r="90" spans="1:7">
      <c r="A90" s="42"/>
      <c r="B90" s="6"/>
      <c r="C90" s="6"/>
      <c r="D90" s="43"/>
      <c r="E90" s="7"/>
      <c r="F90" s="6"/>
      <c r="G90" s="34"/>
    </row>
    <row r="91" spans="1:7">
      <c r="A91" s="42"/>
      <c r="B91" s="6"/>
      <c r="C91" s="6"/>
      <c r="D91" s="43"/>
      <c r="E91" s="7"/>
      <c r="F91" s="6"/>
      <c r="G91" s="34"/>
    </row>
    <row r="92" spans="1:7">
      <c r="A92" s="42"/>
      <c r="B92" s="6"/>
      <c r="C92" s="6"/>
      <c r="D92" s="43"/>
      <c r="E92" s="7"/>
      <c r="F92" s="6"/>
      <c r="G92" s="34"/>
    </row>
    <row r="93" spans="1:7">
      <c r="A93" s="42"/>
      <c r="B93" s="6"/>
      <c r="C93" s="6"/>
      <c r="D93" s="43"/>
      <c r="E93" s="7"/>
      <c r="F93" s="6"/>
      <c r="G93" s="34"/>
    </row>
    <row r="94" spans="1:7">
      <c r="A94" s="42"/>
      <c r="B94" s="6"/>
      <c r="C94" s="6"/>
      <c r="D94" s="43"/>
      <c r="E94" s="7"/>
      <c r="F94" s="6"/>
      <c r="G94" s="34"/>
    </row>
    <row r="95" spans="1:7">
      <c r="A95" s="42"/>
      <c r="B95" s="6"/>
      <c r="C95" s="6"/>
      <c r="D95" s="43"/>
      <c r="E95" s="7"/>
      <c r="F95" s="6"/>
      <c r="G95" s="34"/>
    </row>
    <row r="96" spans="1:7">
      <c r="A96" s="42"/>
      <c r="B96" s="6"/>
      <c r="C96" s="6"/>
      <c r="D96" s="43"/>
      <c r="E96" s="7"/>
      <c r="F96" s="6"/>
      <c r="G96" s="34"/>
    </row>
    <row r="97" spans="1:7">
      <c r="A97" s="42"/>
      <c r="B97" s="6"/>
      <c r="C97" s="6"/>
      <c r="D97" s="43"/>
      <c r="E97" s="7"/>
      <c r="F97" s="6"/>
      <c r="G97" s="34"/>
    </row>
    <row r="98" spans="1:7">
      <c r="A98" s="42"/>
      <c r="B98" s="6"/>
      <c r="C98" s="6"/>
      <c r="D98" s="43"/>
      <c r="E98" s="7"/>
      <c r="F98" s="6"/>
      <c r="G98" s="34"/>
    </row>
    <row r="99" spans="1:7">
      <c r="A99" s="42"/>
      <c r="B99" s="6"/>
      <c r="C99" s="6"/>
      <c r="D99" s="43"/>
      <c r="E99" s="7"/>
      <c r="F99" s="6"/>
      <c r="G99" s="34"/>
    </row>
    <row r="100" spans="1:7">
      <c r="A100" s="42"/>
      <c r="B100" s="6"/>
      <c r="C100" s="6"/>
      <c r="D100" s="43"/>
      <c r="E100" s="7"/>
      <c r="F100" s="6"/>
      <c r="G100" s="34"/>
    </row>
    <row r="101" spans="1:7">
      <c r="A101" s="42"/>
      <c r="B101" s="6"/>
      <c r="C101" s="6"/>
      <c r="D101" s="43"/>
      <c r="E101" s="7"/>
      <c r="F101" s="6"/>
      <c r="G101" s="34"/>
    </row>
    <row r="102" spans="1:7">
      <c r="A102" s="47"/>
      <c r="B102" s="48"/>
      <c r="C102" s="48"/>
      <c r="D102" s="49"/>
      <c r="E102" s="50"/>
      <c r="F102" s="48"/>
    </row>
    <row r="1048500" spans="1:15" s="10" customFormat="1">
      <c r="A1048500" s="14"/>
      <c r="D1048500" s="18"/>
      <c r="E1048500" s="11"/>
      <c r="K1048500" s="32"/>
      <c r="L1048500" s="6"/>
      <c r="M1048500" s="52"/>
      <c r="N1048500" s="6"/>
      <c r="O1048500" s="34"/>
    </row>
    <row r="1048501" spans="1:15" s="10" customFormat="1">
      <c r="A1048501" s="14"/>
      <c r="D1048501" s="18"/>
      <c r="E1048501" s="11"/>
      <c r="K1048501" s="32"/>
      <c r="L1048501" s="6"/>
      <c r="M1048501" s="52"/>
      <c r="N1048501" s="6"/>
      <c r="O1048501" s="34"/>
    </row>
    <row r="1048502" spans="1:15" s="10" customFormat="1">
      <c r="A1048502" s="14"/>
      <c r="D1048502" s="18"/>
      <c r="E1048502" s="11"/>
      <c r="K1048502" s="32"/>
      <c r="L1048502" s="6"/>
      <c r="M1048502" s="52"/>
      <c r="N1048502" s="6"/>
      <c r="O1048502" s="34"/>
    </row>
    <row r="1048503" spans="1:15" s="10" customFormat="1">
      <c r="A1048503" s="14"/>
      <c r="D1048503" s="18"/>
      <c r="E1048503" s="11"/>
      <c r="K1048503" s="32"/>
      <c r="L1048503" s="6"/>
      <c r="M1048503" s="52"/>
      <c r="N1048503" s="6"/>
      <c r="O1048503" s="34"/>
    </row>
    <row r="1048504" spans="1:15" s="10" customFormat="1">
      <c r="A1048504" s="14"/>
      <c r="D1048504" s="18"/>
      <c r="E1048504" s="11"/>
      <c r="K1048504" s="32"/>
      <c r="L1048504" s="6"/>
      <c r="M1048504" s="52"/>
      <c r="N1048504" s="6"/>
      <c r="O1048504" s="34"/>
    </row>
    <row r="1048505" spans="1:15" s="10" customFormat="1">
      <c r="A1048505" s="14"/>
      <c r="D1048505" s="18"/>
      <c r="E1048505" s="11"/>
      <c r="K1048505" s="32"/>
      <c r="L1048505" s="6"/>
      <c r="M1048505" s="52"/>
      <c r="N1048505" s="6"/>
      <c r="O1048505" s="34"/>
    </row>
  </sheetData>
  <mergeCells count="6">
    <mergeCell ref="M10:M11"/>
    <mergeCell ref="A10:A11"/>
    <mergeCell ref="B10:B11"/>
    <mergeCell ref="C10:C11"/>
    <mergeCell ref="D10:D11"/>
    <mergeCell ref="E10:F10"/>
  </mergeCells>
  <pageMargins left="0.75" right="0.75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F1048472"/>
  <sheetViews>
    <sheetView topLeftCell="A2" zoomScale="130" zoomScaleNormal="130" workbookViewId="0">
      <selection activeCell="W19" sqref="W19"/>
    </sheetView>
  </sheetViews>
  <sheetFormatPr defaultRowHeight="15"/>
  <cols>
    <col min="1" max="1" width="5.85546875" style="14" customWidth="1"/>
    <col min="2" max="2" width="7" style="14" customWidth="1"/>
    <col min="3" max="3" width="49.140625" style="10" customWidth="1"/>
    <col min="4" max="4" width="9.42578125" style="18" hidden="1" customWidth="1"/>
    <col min="5" max="5" width="7" style="11" customWidth="1"/>
    <col min="6" max="6" width="7.28515625" style="10" customWidth="1"/>
    <col min="7" max="7" width="13.28515625" style="10" hidden="1" customWidth="1"/>
    <col min="8" max="10" width="9.140625" style="10" hidden="1" customWidth="1"/>
    <col min="11" max="11" width="9.140625" style="32" hidden="1" customWidth="1"/>
    <col min="12" max="12" width="9.140625" style="6" hidden="1" customWidth="1"/>
    <col min="13" max="13" width="9.140625" style="52" customWidth="1"/>
    <col min="14" max="14" width="9.140625" style="34" hidden="1" customWidth="1"/>
    <col min="15" max="18" width="9.140625" style="10" hidden="1" customWidth="1"/>
    <col min="19" max="1020" width="9.140625" style="10" customWidth="1"/>
    <col min="1021" max="16384" width="9.140625" style="12"/>
  </cols>
  <sheetData>
    <row r="1" spans="1:1020" s="16" customFormat="1">
      <c r="A1" s="24" t="s">
        <v>145</v>
      </c>
      <c r="B1" s="44"/>
      <c r="C1" s="24"/>
      <c r="D1" s="26"/>
      <c r="E1" s="27"/>
      <c r="F1" s="24"/>
      <c r="G1" s="24"/>
      <c r="H1" s="24"/>
      <c r="I1" s="24"/>
      <c r="J1" s="24"/>
      <c r="K1" s="24"/>
      <c r="L1" s="24"/>
      <c r="M1" s="51"/>
      <c r="N1" s="22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</row>
    <row r="2" spans="1:1020" s="16" customFormat="1">
      <c r="A2" s="24" t="s">
        <v>147</v>
      </c>
      <c r="B2" s="44"/>
      <c r="C2" s="24"/>
      <c r="D2" s="26"/>
      <c r="E2" s="27"/>
      <c r="F2" s="24"/>
      <c r="G2" s="24"/>
      <c r="H2" s="24"/>
      <c r="I2" s="24"/>
      <c r="J2" s="24"/>
      <c r="K2" s="24"/>
      <c r="L2" s="24"/>
      <c r="M2" s="51"/>
      <c r="N2" s="22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</row>
    <row r="3" spans="1:1020" s="16" customFormat="1">
      <c r="A3" s="24"/>
      <c r="B3" s="44"/>
      <c r="C3" s="24"/>
      <c r="D3" s="26"/>
      <c r="E3" s="27"/>
      <c r="F3" s="24"/>
      <c r="G3" s="24"/>
      <c r="H3" s="24"/>
      <c r="I3" s="24"/>
      <c r="J3" s="24"/>
      <c r="K3" s="24"/>
      <c r="L3" s="24"/>
      <c r="M3" s="51"/>
      <c r="N3" s="22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</row>
    <row r="4" spans="1:1020" s="16" customFormat="1">
      <c r="A4" s="24"/>
      <c r="B4" s="44"/>
      <c r="C4" s="25" t="s">
        <v>150</v>
      </c>
      <c r="D4" s="26"/>
      <c r="E4" s="27"/>
      <c r="F4" s="24"/>
      <c r="G4" s="24"/>
      <c r="H4" s="24"/>
      <c r="I4" s="24"/>
      <c r="J4" s="24"/>
      <c r="K4" s="24"/>
      <c r="L4" s="24"/>
      <c r="M4" s="51"/>
      <c r="N4" s="22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</row>
    <row r="5" spans="1:1020" s="16" customFormat="1">
      <c r="A5" s="24"/>
      <c r="B5" s="44"/>
      <c r="C5" s="25" t="s">
        <v>133</v>
      </c>
      <c r="D5" s="26"/>
      <c r="E5" s="27"/>
      <c r="F5" s="24"/>
      <c r="G5" s="24"/>
      <c r="H5" s="24"/>
      <c r="I5" s="24"/>
      <c r="J5" s="24"/>
      <c r="K5" s="24"/>
      <c r="L5" s="24"/>
      <c r="M5" s="51"/>
      <c r="N5" s="22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</row>
    <row r="6" spans="1:1020" s="16" customFormat="1">
      <c r="A6" s="24"/>
      <c r="B6" s="44"/>
      <c r="C6" s="24"/>
      <c r="D6" s="26"/>
      <c r="E6" s="27"/>
      <c r="F6" s="24"/>
      <c r="G6" s="24"/>
      <c r="H6" s="24"/>
      <c r="I6" s="24"/>
      <c r="J6" s="24"/>
      <c r="K6" s="24"/>
      <c r="L6" s="24"/>
      <c r="M6" s="51"/>
      <c r="N6" s="22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</row>
    <row r="7" spans="1:1020" s="16" customFormat="1">
      <c r="A7" s="24"/>
      <c r="B7" s="44"/>
      <c r="C7" s="24"/>
      <c r="D7" s="26"/>
      <c r="E7" s="27"/>
      <c r="F7" s="24"/>
      <c r="G7" s="24"/>
      <c r="H7" s="24"/>
      <c r="I7" s="24"/>
      <c r="J7" s="24"/>
      <c r="K7" s="24"/>
      <c r="L7" s="24"/>
      <c r="M7" s="51"/>
      <c r="N7" s="22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</row>
    <row r="8" spans="1:1020" s="16" customFormat="1">
      <c r="A8" s="73" t="s">
        <v>146</v>
      </c>
      <c r="B8" s="73" t="s">
        <v>136</v>
      </c>
      <c r="C8" s="68" t="s">
        <v>137</v>
      </c>
      <c r="D8" s="70" t="s">
        <v>138</v>
      </c>
      <c r="E8" s="64" t="s">
        <v>139</v>
      </c>
      <c r="F8" s="65"/>
      <c r="G8" s="15"/>
      <c r="H8" s="15"/>
      <c r="I8" s="15"/>
      <c r="J8" s="15"/>
      <c r="K8" s="15"/>
      <c r="L8" s="15"/>
      <c r="M8" s="62" t="s">
        <v>138</v>
      </c>
      <c r="N8" s="22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</row>
    <row r="9" spans="1:1020" s="10" customFormat="1">
      <c r="A9" s="74"/>
      <c r="B9" s="74"/>
      <c r="C9" s="69"/>
      <c r="D9" s="71"/>
      <c r="E9" s="20" t="s">
        <v>0</v>
      </c>
      <c r="F9" s="21" t="s">
        <v>140</v>
      </c>
      <c r="G9" s="17"/>
      <c r="H9" s="13"/>
      <c r="I9" s="17"/>
      <c r="J9" s="17"/>
      <c r="K9" s="56"/>
      <c r="M9" s="63"/>
      <c r="N9" s="34"/>
    </row>
    <row r="10" spans="1:1020" s="3" customFormat="1">
      <c r="A10" s="4">
        <v>1</v>
      </c>
      <c r="B10" s="55">
        <v>97</v>
      </c>
      <c r="C10" s="54" t="s">
        <v>152</v>
      </c>
      <c r="D10" s="19">
        <v>7.5325000000000006</v>
      </c>
      <c r="E10" s="55" t="s">
        <v>3</v>
      </c>
      <c r="F10" s="55">
        <v>1</v>
      </c>
      <c r="G10" s="4" t="s">
        <v>2</v>
      </c>
      <c r="H10" s="4" t="s">
        <v>2</v>
      </c>
      <c r="I10" s="4" t="s">
        <v>3</v>
      </c>
      <c r="J10" s="4" t="s">
        <v>3</v>
      </c>
      <c r="K10" s="31" t="s">
        <v>3</v>
      </c>
      <c r="L10" s="9"/>
      <c r="M10" s="53">
        <v>7.61</v>
      </c>
      <c r="N10" s="55" t="s">
        <v>2</v>
      </c>
      <c r="O10" s="55" t="s">
        <v>2</v>
      </c>
      <c r="P10" s="55" t="s">
        <v>2</v>
      </c>
      <c r="Q10" s="55" t="s">
        <v>3</v>
      </c>
    </row>
    <row r="11" spans="1:1020" s="3" customFormat="1">
      <c r="A11" s="4">
        <v>2</v>
      </c>
      <c r="B11" s="55">
        <v>50</v>
      </c>
      <c r="C11" s="54" t="s">
        <v>153</v>
      </c>
      <c r="D11" s="19">
        <v>7.26</v>
      </c>
      <c r="E11" s="55">
        <v>2</v>
      </c>
      <c r="F11" s="55">
        <v>1</v>
      </c>
      <c r="G11" s="4" t="s">
        <v>2</v>
      </c>
      <c r="H11" s="4" t="s">
        <v>2</v>
      </c>
      <c r="I11" s="4" t="s">
        <v>3</v>
      </c>
      <c r="J11" s="4" t="s">
        <v>3</v>
      </c>
      <c r="K11" s="31" t="s">
        <v>3</v>
      </c>
      <c r="L11" s="9"/>
      <c r="M11" s="53">
        <v>7.19</v>
      </c>
      <c r="N11" s="55" t="s">
        <v>2</v>
      </c>
      <c r="O11" s="55" t="s">
        <v>3</v>
      </c>
      <c r="P11" s="55" t="s">
        <v>2</v>
      </c>
      <c r="Q11" s="55" t="s">
        <v>2</v>
      </c>
    </row>
    <row r="12" spans="1:1020" s="3" customFormat="1">
      <c r="A12" s="4">
        <v>3</v>
      </c>
      <c r="B12" s="55">
        <v>94</v>
      </c>
      <c r="C12" s="54" t="s">
        <v>154</v>
      </c>
      <c r="D12" s="19">
        <v>6.9525000000000006</v>
      </c>
      <c r="E12" s="55" t="s">
        <v>3</v>
      </c>
      <c r="F12" s="55">
        <v>1</v>
      </c>
      <c r="G12" s="4" t="s">
        <v>2</v>
      </c>
      <c r="H12" s="4" t="s">
        <v>2</v>
      </c>
      <c r="I12" s="4" t="s">
        <v>3</v>
      </c>
      <c r="J12" s="4" t="s">
        <v>3</v>
      </c>
      <c r="K12" s="31" t="s">
        <v>3</v>
      </c>
      <c r="L12" s="9"/>
      <c r="M12" s="53">
        <v>6.94</v>
      </c>
      <c r="N12" s="55" t="s">
        <v>2</v>
      </c>
      <c r="O12" s="55" t="s">
        <v>2</v>
      </c>
      <c r="P12" s="55" t="s">
        <v>2</v>
      </c>
      <c r="Q12" s="55" t="s">
        <v>3</v>
      </c>
    </row>
    <row r="13" spans="1:1020" s="3" customFormat="1">
      <c r="A13" s="4">
        <v>4</v>
      </c>
      <c r="B13" s="55">
        <v>82</v>
      </c>
      <c r="C13" s="54" t="s">
        <v>155</v>
      </c>
      <c r="D13" s="19">
        <v>6.4925000000000006</v>
      </c>
      <c r="E13" s="55" t="s">
        <v>3</v>
      </c>
      <c r="F13" s="55">
        <v>1</v>
      </c>
      <c r="G13" s="4" t="s">
        <v>2</v>
      </c>
      <c r="H13" s="4" t="s">
        <v>2</v>
      </c>
      <c r="I13" s="4" t="s">
        <v>3</v>
      </c>
      <c r="J13" s="4" t="s">
        <v>3</v>
      </c>
      <c r="K13" s="31" t="s">
        <v>3</v>
      </c>
      <c r="L13" s="9"/>
      <c r="M13" s="53">
        <v>6.59</v>
      </c>
      <c r="N13" s="55" t="s">
        <v>2</v>
      </c>
      <c r="O13" s="55" t="s">
        <v>2</v>
      </c>
      <c r="P13" s="55" t="s">
        <v>2</v>
      </c>
      <c r="Q13" s="55" t="s">
        <v>3</v>
      </c>
    </row>
    <row r="14" spans="1:1020" s="3" customFormat="1">
      <c r="A14" s="4">
        <v>5</v>
      </c>
      <c r="B14" s="55">
        <v>132</v>
      </c>
      <c r="C14" s="54" t="s">
        <v>156</v>
      </c>
      <c r="D14" s="19">
        <v>6.4325000000000001</v>
      </c>
      <c r="E14" s="55" t="s">
        <v>3</v>
      </c>
      <c r="F14" s="55">
        <v>1</v>
      </c>
      <c r="G14" s="4" t="s">
        <v>2</v>
      </c>
      <c r="H14" s="4" t="s">
        <v>2</v>
      </c>
      <c r="I14" s="4" t="s">
        <v>2</v>
      </c>
      <c r="J14" s="4" t="s">
        <v>2</v>
      </c>
      <c r="K14" s="31" t="s">
        <v>3</v>
      </c>
      <c r="L14" s="9"/>
      <c r="M14" s="53">
        <v>6.5</v>
      </c>
      <c r="N14" s="55" t="s">
        <v>2</v>
      </c>
      <c r="O14" s="55" t="s">
        <v>2</v>
      </c>
      <c r="P14" s="55" t="s">
        <v>2</v>
      </c>
      <c r="Q14" s="55" t="s">
        <v>3</v>
      </c>
    </row>
    <row r="15" spans="1:1020" s="37" customFormat="1">
      <c r="A15" s="4">
        <v>6</v>
      </c>
      <c r="B15" s="55">
        <v>30</v>
      </c>
      <c r="C15" s="54" t="s">
        <v>157</v>
      </c>
      <c r="D15" s="19">
        <v>6.3979999999999997</v>
      </c>
      <c r="E15" s="55">
        <v>2</v>
      </c>
      <c r="F15" s="55">
        <v>1</v>
      </c>
      <c r="G15" s="36" t="s">
        <v>2</v>
      </c>
      <c r="H15" s="36" t="s">
        <v>2</v>
      </c>
      <c r="I15" s="36" t="s">
        <v>2</v>
      </c>
      <c r="J15" s="36" t="s">
        <v>2</v>
      </c>
      <c r="K15" s="38" t="s">
        <v>3</v>
      </c>
      <c r="L15" s="9"/>
      <c r="M15" s="53">
        <v>6.49</v>
      </c>
      <c r="N15" s="55" t="s">
        <v>2</v>
      </c>
      <c r="O15" s="55" t="s">
        <v>2</v>
      </c>
      <c r="P15" s="55" t="s">
        <v>3</v>
      </c>
      <c r="Q15" s="55" t="s">
        <v>3</v>
      </c>
    </row>
    <row r="16" spans="1:1020" s="3" customFormat="1">
      <c r="A16" s="4">
        <v>7</v>
      </c>
      <c r="B16" s="2">
        <v>96</v>
      </c>
      <c r="C16" s="1" t="s">
        <v>158</v>
      </c>
      <c r="D16" s="19">
        <f>(9.38+8.77+8.9+8.96)/4</f>
        <v>9.0024999999999995</v>
      </c>
      <c r="E16" s="2" t="s">
        <v>3</v>
      </c>
      <c r="F16" s="2">
        <v>1</v>
      </c>
      <c r="G16" s="4" t="s">
        <v>2</v>
      </c>
      <c r="H16" s="4" t="s">
        <v>2</v>
      </c>
      <c r="I16" s="4" t="s">
        <v>2</v>
      </c>
      <c r="J16" s="4" t="s">
        <v>3</v>
      </c>
      <c r="K16" s="4" t="s">
        <v>3</v>
      </c>
      <c r="M16" s="53">
        <v>6.42</v>
      </c>
      <c r="N16" s="2" t="s">
        <v>2</v>
      </c>
      <c r="O16" s="2" t="s">
        <v>2</v>
      </c>
      <c r="P16" s="2" t="s">
        <v>2</v>
      </c>
      <c r="Q16" s="2" t="s">
        <v>2</v>
      </c>
      <c r="R16" s="2" t="s">
        <v>3</v>
      </c>
    </row>
    <row r="17" spans="1:18" s="3" customFormat="1">
      <c r="A17" s="4">
        <v>8</v>
      </c>
      <c r="B17" s="2">
        <v>54</v>
      </c>
      <c r="C17" s="1" t="s">
        <v>115</v>
      </c>
      <c r="D17" s="19">
        <f>(7.44+7.42+9.07+8.58)/4</f>
        <v>8.1274999999999995</v>
      </c>
      <c r="E17" s="2">
        <v>2</v>
      </c>
      <c r="F17" s="2">
        <v>1</v>
      </c>
      <c r="G17" s="4" t="s">
        <v>2</v>
      </c>
      <c r="H17" s="4" t="s">
        <v>2</v>
      </c>
      <c r="I17" s="4" t="s">
        <v>3</v>
      </c>
      <c r="J17" s="4" t="s">
        <v>3</v>
      </c>
      <c r="K17" s="4" t="s">
        <v>3</v>
      </c>
      <c r="M17" s="53">
        <v>6.25</v>
      </c>
      <c r="N17" s="2" t="s">
        <v>2</v>
      </c>
      <c r="O17" s="2" t="s">
        <v>2</v>
      </c>
      <c r="P17" s="2" t="s">
        <v>2</v>
      </c>
      <c r="Q17" s="2" t="s">
        <v>3</v>
      </c>
      <c r="R17" s="2" t="s">
        <v>3</v>
      </c>
    </row>
    <row r="18" spans="1:18" s="3" customFormat="1">
      <c r="A18" s="4">
        <v>9</v>
      </c>
      <c r="B18" s="2">
        <v>93</v>
      </c>
      <c r="C18" s="1" t="s">
        <v>116</v>
      </c>
      <c r="D18" s="19">
        <f>(8.13+7.71+8.25+8.38)/4</f>
        <v>8.1174999999999997</v>
      </c>
      <c r="E18" s="2" t="s">
        <v>3</v>
      </c>
      <c r="F18" s="2">
        <v>1</v>
      </c>
      <c r="G18" s="4" t="s">
        <v>2</v>
      </c>
      <c r="I18" s="4" t="s">
        <v>3</v>
      </c>
      <c r="J18" s="4" t="s">
        <v>3</v>
      </c>
      <c r="K18" s="4" t="s">
        <v>3</v>
      </c>
      <c r="M18" s="53">
        <v>6.24</v>
      </c>
      <c r="N18" s="2" t="s">
        <v>2</v>
      </c>
      <c r="O18" s="2" t="s">
        <v>2</v>
      </c>
      <c r="P18" s="2" t="s">
        <v>2</v>
      </c>
      <c r="Q18" s="2" t="s">
        <v>2</v>
      </c>
      <c r="R18" s="2" t="s">
        <v>3</v>
      </c>
    </row>
    <row r="19" spans="1:18" s="3" customFormat="1">
      <c r="A19" s="4">
        <v>10</v>
      </c>
      <c r="B19" s="2">
        <v>99</v>
      </c>
      <c r="C19" s="1" t="s">
        <v>117</v>
      </c>
      <c r="D19" s="19">
        <f>(7.32+7.78+8.31+8.84)/4</f>
        <v>8.0625</v>
      </c>
      <c r="E19" s="2">
        <v>2</v>
      </c>
      <c r="F19" s="2">
        <v>1</v>
      </c>
      <c r="G19" s="4" t="s">
        <v>2</v>
      </c>
      <c r="H19" s="4" t="s">
        <v>2</v>
      </c>
      <c r="I19" s="4" t="s">
        <v>3</v>
      </c>
      <c r="J19" s="4" t="s">
        <v>3</v>
      </c>
      <c r="K19" s="4" t="s">
        <v>3</v>
      </c>
      <c r="M19" s="53">
        <v>6.23</v>
      </c>
      <c r="N19" s="2" t="s">
        <v>2</v>
      </c>
      <c r="O19" s="2" t="s">
        <v>2</v>
      </c>
      <c r="P19" s="2" t="s">
        <v>2</v>
      </c>
      <c r="Q19" s="2" t="s">
        <v>2</v>
      </c>
      <c r="R19" s="2" t="s">
        <v>3</v>
      </c>
    </row>
    <row r="20" spans="1:18" s="3" customFormat="1">
      <c r="A20" s="4">
        <v>11</v>
      </c>
      <c r="B20" s="2">
        <v>118</v>
      </c>
      <c r="C20" s="1" t="s">
        <v>118</v>
      </c>
      <c r="D20" s="19">
        <f>(6.6+8.33+8.79+8.31)/4</f>
        <v>8.0075000000000003</v>
      </c>
      <c r="E20" s="2">
        <v>2</v>
      </c>
      <c r="F20" s="2">
        <v>1</v>
      </c>
      <c r="G20" s="4" t="s">
        <v>2</v>
      </c>
      <c r="H20" s="4" t="s">
        <v>2</v>
      </c>
      <c r="I20" s="4" t="s">
        <v>2</v>
      </c>
      <c r="J20" s="4" t="s">
        <v>3</v>
      </c>
      <c r="K20" s="4" t="s">
        <v>3</v>
      </c>
      <c r="M20" s="53">
        <v>6.21</v>
      </c>
      <c r="N20" s="2" t="s">
        <v>2</v>
      </c>
      <c r="O20" s="2" t="s">
        <v>2</v>
      </c>
      <c r="P20" s="2" t="s">
        <v>2</v>
      </c>
      <c r="Q20" s="2" t="s">
        <v>2</v>
      </c>
      <c r="R20" s="2" t="s">
        <v>3</v>
      </c>
    </row>
    <row r="21" spans="1:18" s="3" customFormat="1">
      <c r="A21" s="4">
        <v>12</v>
      </c>
      <c r="B21" s="2">
        <v>101</v>
      </c>
      <c r="C21" s="1" t="s">
        <v>119</v>
      </c>
      <c r="D21" s="19">
        <f>(8.04+7.96)/2</f>
        <v>8</v>
      </c>
      <c r="E21" s="2" t="s">
        <v>3</v>
      </c>
      <c r="F21" s="2">
        <v>1</v>
      </c>
      <c r="G21" s="4" t="s">
        <v>2</v>
      </c>
      <c r="H21" s="4" t="s">
        <v>2</v>
      </c>
      <c r="I21" s="4" t="s">
        <v>2</v>
      </c>
      <c r="J21" s="4" t="s">
        <v>3</v>
      </c>
      <c r="K21" s="4" t="s">
        <v>3</v>
      </c>
      <c r="M21" s="53">
        <v>6.160000000000001</v>
      </c>
      <c r="N21" s="2" t="s">
        <v>2</v>
      </c>
      <c r="O21" s="2" t="s">
        <v>3</v>
      </c>
      <c r="P21" s="2" t="s">
        <v>3</v>
      </c>
      <c r="Q21" s="2" t="s">
        <v>2</v>
      </c>
      <c r="R21" s="2" t="s">
        <v>3</v>
      </c>
    </row>
    <row r="22" spans="1:18" s="3" customFormat="1">
      <c r="A22" s="4">
        <v>13</v>
      </c>
      <c r="B22" s="2">
        <v>21</v>
      </c>
      <c r="C22" s="1" t="s">
        <v>120</v>
      </c>
      <c r="D22" s="19">
        <f>(8.14+7.76)/2</f>
        <v>7.95</v>
      </c>
      <c r="E22" s="2">
        <v>1</v>
      </c>
      <c r="F22" s="2">
        <v>2</v>
      </c>
      <c r="G22" s="4" t="s">
        <v>2</v>
      </c>
      <c r="H22" s="4" t="s">
        <v>2</v>
      </c>
      <c r="I22" s="4" t="s">
        <v>2</v>
      </c>
      <c r="J22" s="4" t="s">
        <v>3</v>
      </c>
      <c r="K22" s="4" t="s">
        <v>3</v>
      </c>
      <c r="M22" s="53">
        <v>6.13</v>
      </c>
      <c r="N22" s="2" t="s">
        <v>2</v>
      </c>
      <c r="O22" s="2" t="s">
        <v>2</v>
      </c>
      <c r="P22" s="2" t="s">
        <v>2</v>
      </c>
      <c r="Q22" s="2" t="s">
        <v>3</v>
      </c>
      <c r="R22" s="2" t="s">
        <v>3</v>
      </c>
    </row>
    <row r="23" spans="1:18" s="3" customFormat="1">
      <c r="A23" s="4">
        <v>14</v>
      </c>
      <c r="B23" s="2">
        <v>105</v>
      </c>
      <c r="C23" s="1" t="s">
        <v>121</v>
      </c>
      <c r="D23" s="19">
        <f>(7.49+8.15+8.18)/3</f>
        <v>7.94</v>
      </c>
      <c r="E23" s="2" t="s">
        <v>3</v>
      </c>
      <c r="F23" s="2">
        <v>1</v>
      </c>
      <c r="G23" s="4" t="s">
        <v>2</v>
      </c>
      <c r="H23" s="4" t="s">
        <v>2</v>
      </c>
      <c r="I23" s="4" t="s">
        <v>2</v>
      </c>
      <c r="J23" s="4" t="s">
        <v>3</v>
      </c>
      <c r="K23" s="4" t="s">
        <v>3</v>
      </c>
      <c r="M23" s="53">
        <v>6.1</v>
      </c>
      <c r="N23" s="2" t="s">
        <v>2</v>
      </c>
      <c r="O23" s="2" t="s">
        <v>2</v>
      </c>
      <c r="P23" s="2" t="s">
        <v>2</v>
      </c>
      <c r="Q23" s="2" t="s">
        <v>2</v>
      </c>
      <c r="R23" s="2" t="s">
        <v>3</v>
      </c>
    </row>
    <row r="24" spans="1:18" s="3" customFormat="1">
      <c r="A24" s="4">
        <v>15</v>
      </c>
      <c r="B24" s="2">
        <v>79</v>
      </c>
      <c r="C24" s="1" t="s">
        <v>122</v>
      </c>
      <c r="D24" s="19">
        <f>(7.7+7.79+7.75+7.96)/4</f>
        <v>7.8000000000000007</v>
      </c>
      <c r="E24" s="2">
        <v>2</v>
      </c>
      <c r="F24" s="2">
        <v>1</v>
      </c>
      <c r="G24" s="4" t="s">
        <v>2</v>
      </c>
      <c r="H24" s="4" t="s">
        <v>2</v>
      </c>
      <c r="I24" s="4" t="s">
        <v>3</v>
      </c>
      <c r="J24" s="4" t="s">
        <v>3</v>
      </c>
      <c r="K24" s="4" t="s">
        <v>3</v>
      </c>
      <c r="M24" s="53">
        <v>6.09</v>
      </c>
      <c r="N24" s="2" t="s">
        <v>2</v>
      </c>
      <c r="O24" s="2" t="s">
        <v>2</v>
      </c>
      <c r="P24" s="2" t="s">
        <v>3</v>
      </c>
      <c r="Q24" s="2" t="s">
        <v>3</v>
      </c>
      <c r="R24" s="2" t="s">
        <v>3</v>
      </c>
    </row>
    <row r="25" spans="1:18" s="3" customFormat="1">
      <c r="A25" s="4">
        <v>16</v>
      </c>
      <c r="B25" s="2">
        <v>33</v>
      </c>
      <c r="C25" s="1" t="s">
        <v>123</v>
      </c>
      <c r="D25" s="19">
        <f>(7.52+7.9+8.01+7.67)/4</f>
        <v>7.7750000000000004</v>
      </c>
      <c r="E25" s="2" t="s">
        <v>3</v>
      </c>
      <c r="F25" s="2">
        <v>1</v>
      </c>
      <c r="G25" s="4" t="s">
        <v>2</v>
      </c>
      <c r="H25" s="4" t="s">
        <v>2</v>
      </c>
      <c r="I25" s="4" t="s">
        <v>2</v>
      </c>
      <c r="J25" s="4" t="s">
        <v>3</v>
      </c>
      <c r="K25" s="4" t="s">
        <v>3</v>
      </c>
      <c r="M25" s="53">
        <v>6.07</v>
      </c>
      <c r="N25" s="2" t="s">
        <v>2</v>
      </c>
      <c r="O25" s="2" t="s">
        <v>2</v>
      </c>
      <c r="P25" s="2" t="s">
        <v>3</v>
      </c>
      <c r="Q25" s="2" t="s">
        <v>2</v>
      </c>
      <c r="R25" s="2" t="s">
        <v>3</v>
      </c>
    </row>
    <row r="26" spans="1:18" s="3" customFormat="1">
      <c r="A26" s="4">
        <v>17</v>
      </c>
      <c r="B26" s="2">
        <v>52</v>
      </c>
      <c r="C26" s="1" t="s">
        <v>124</v>
      </c>
      <c r="D26" s="19">
        <f>+(6.68+(7.28+7.6)/2+8.08+8.48)/4</f>
        <v>7.67</v>
      </c>
      <c r="E26" s="2">
        <v>2</v>
      </c>
      <c r="F26" s="2">
        <v>1</v>
      </c>
      <c r="G26" s="4" t="s">
        <v>2</v>
      </c>
      <c r="H26" s="4" t="s">
        <v>2</v>
      </c>
      <c r="I26" s="4" t="s">
        <v>2</v>
      </c>
      <c r="J26" s="4" t="s">
        <v>3</v>
      </c>
      <c r="K26" s="4" t="s">
        <v>3</v>
      </c>
      <c r="M26" s="53">
        <v>6.04</v>
      </c>
      <c r="N26" s="2" t="s">
        <v>2</v>
      </c>
      <c r="O26" s="2" t="s">
        <v>2</v>
      </c>
      <c r="P26" s="2" t="s">
        <v>2</v>
      </c>
      <c r="Q26" s="2" t="s">
        <v>3</v>
      </c>
      <c r="R26" s="2" t="s">
        <v>3</v>
      </c>
    </row>
    <row r="27" spans="1:18" s="3" customFormat="1">
      <c r="A27" s="4">
        <v>18</v>
      </c>
      <c r="B27" s="2">
        <v>53</v>
      </c>
      <c r="C27" s="1" t="s">
        <v>125</v>
      </c>
      <c r="D27" s="19">
        <f>(7.47+7.78+7.5+7.8)/4</f>
        <v>7.6375000000000002</v>
      </c>
      <c r="E27" s="2">
        <v>2</v>
      </c>
      <c r="F27" s="2">
        <v>1</v>
      </c>
      <c r="G27" s="4" t="s">
        <v>2</v>
      </c>
      <c r="H27" s="4" t="s">
        <v>2</v>
      </c>
      <c r="I27" s="4" t="s">
        <v>3</v>
      </c>
      <c r="J27" s="4" t="s">
        <v>3</v>
      </c>
      <c r="K27" s="4" t="s">
        <v>3</v>
      </c>
      <c r="M27" s="53">
        <v>6.03</v>
      </c>
      <c r="N27" s="2" t="s">
        <v>2</v>
      </c>
      <c r="O27" s="2" t="s">
        <v>2</v>
      </c>
      <c r="P27" s="2" t="s">
        <v>2</v>
      </c>
      <c r="Q27" s="2" t="s">
        <v>3</v>
      </c>
      <c r="R27" s="2" t="s">
        <v>3</v>
      </c>
    </row>
    <row r="28" spans="1:18" s="3" customFormat="1">
      <c r="A28" s="4">
        <v>19</v>
      </c>
      <c r="B28" s="2">
        <v>113</v>
      </c>
      <c r="C28" s="1" t="s">
        <v>126</v>
      </c>
      <c r="D28" s="19">
        <f>(7.12+(7.27+7.73)/2+8.18+7.73)/4</f>
        <v>7.6325000000000003</v>
      </c>
      <c r="E28" s="2" t="s">
        <v>3</v>
      </c>
      <c r="F28" s="2">
        <v>1</v>
      </c>
      <c r="G28" s="4" t="s">
        <v>2</v>
      </c>
      <c r="H28" s="4" t="s">
        <v>2</v>
      </c>
      <c r="I28" s="4" t="s">
        <v>2</v>
      </c>
      <c r="J28" s="4" t="s">
        <v>3</v>
      </c>
      <c r="K28" s="4" t="s">
        <v>3</v>
      </c>
      <c r="M28" s="53">
        <v>6.01</v>
      </c>
      <c r="N28" s="2" t="s">
        <v>2</v>
      </c>
      <c r="O28" s="2" t="s">
        <v>2</v>
      </c>
      <c r="P28" s="2" t="s">
        <v>2</v>
      </c>
      <c r="Q28" s="2" t="s">
        <v>2</v>
      </c>
      <c r="R28" s="2" t="s">
        <v>3</v>
      </c>
    </row>
    <row r="29" spans="1:18" s="3" customFormat="1">
      <c r="A29" s="4">
        <v>20</v>
      </c>
      <c r="B29" s="2">
        <v>48</v>
      </c>
      <c r="C29" s="1" t="s">
        <v>127</v>
      </c>
      <c r="D29" s="19">
        <f>(7.22+7.35+8.12+7.8)/4</f>
        <v>7.6224999999999996</v>
      </c>
      <c r="E29" s="2">
        <v>2</v>
      </c>
      <c r="F29" s="2">
        <v>1</v>
      </c>
      <c r="G29" s="4" t="s">
        <v>2</v>
      </c>
      <c r="H29" s="4" t="s">
        <v>2</v>
      </c>
      <c r="I29" s="4" t="s">
        <v>2</v>
      </c>
      <c r="J29" s="4" t="s">
        <v>3</v>
      </c>
      <c r="K29" s="4" t="s">
        <v>3</v>
      </c>
      <c r="M29" s="53">
        <v>5.97</v>
      </c>
      <c r="N29" s="2" t="s">
        <v>2</v>
      </c>
      <c r="O29" s="2" t="s">
        <v>2</v>
      </c>
      <c r="P29" s="2" t="s">
        <v>3</v>
      </c>
      <c r="Q29" s="2" t="s">
        <v>2</v>
      </c>
      <c r="R29" s="2" t="s">
        <v>2</v>
      </c>
    </row>
    <row r="30" spans="1:18" s="3" customFormat="1">
      <c r="A30" s="4">
        <v>21</v>
      </c>
      <c r="B30" s="2">
        <v>137</v>
      </c>
      <c r="C30" s="1" t="s">
        <v>128</v>
      </c>
      <c r="D30" s="19">
        <f>(7.55+7.72+7.35+7.82)/4</f>
        <v>7.6099999999999994</v>
      </c>
      <c r="E30" s="2">
        <v>2</v>
      </c>
      <c r="F30" s="2">
        <v>1</v>
      </c>
      <c r="G30" s="4" t="s">
        <v>2</v>
      </c>
      <c r="H30" s="4" t="s">
        <v>2</v>
      </c>
      <c r="I30" s="4" t="s">
        <v>3</v>
      </c>
      <c r="J30" s="4" t="s">
        <v>3</v>
      </c>
      <c r="K30" s="4" t="s">
        <v>3</v>
      </c>
      <c r="M30" s="53">
        <v>5.9</v>
      </c>
      <c r="N30" s="2" t="s">
        <v>2</v>
      </c>
      <c r="O30" s="2" t="s">
        <v>2</v>
      </c>
      <c r="P30" s="2" t="s">
        <v>2</v>
      </c>
      <c r="Q30" s="2" t="s">
        <v>3</v>
      </c>
      <c r="R30" s="2" t="s">
        <v>3</v>
      </c>
    </row>
    <row r="31" spans="1:18" s="3" customFormat="1">
      <c r="A31" s="4">
        <v>22</v>
      </c>
      <c r="B31" s="2">
        <v>71</v>
      </c>
      <c r="C31" s="1" t="s">
        <v>129</v>
      </c>
      <c r="D31" s="19">
        <f>(7.17+7.86+7.9+7.5)/4</f>
        <v>7.6074999999999999</v>
      </c>
      <c r="E31" s="2">
        <v>1</v>
      </c>
      <c r="F31" s="2">
        <v>2</v>
      </c>
      <c r="G31" s="4" t="s">
        <v>2</v>
      </c>
      <c r="H31" s="4" t="s">
        <v>2</v>
      </c>
      <c r="I31" s="4" t="s">
        <v>3</v>
      </c>
      <c r="J31" s="3" t="s">
        <v>2</v>
      </c>
      <c r="K31" s="4" t="s">
        <v>3</v>
      </c>
      <c r="M31" s="53">
        <v>5.82</v>
      </c>
      <c r="N31" s="2" t="s">
        <v>2</v>
      </c>
      <c r="O31" s="2" t="s">
        <v>2</v>
      </c>
      <c r="P31" s="2" t="s">
        <v>3</v>
      </c>
      <c r="Q31" s="2" t="s">
        <v>2</v>
      </c>
      <c r="R31" s="2" t="s">
        <v>3</v>
      </c>
    </row>
    <row r="32" spans="1:18" s="3" customFormat="1">
      <c r="A32" s="4">
        <v>23</v>
      </c>
      <c r="B32" s="2">
        <v>22</v>
      </c>
      <c r="C32" s="1" t="s">
        <v>130</v>
      </c>
      <c r="D32" s="19">
        <f>(7.1+7.21+8.17+7.72)/4</f>
        <v>7.5499999999999989</v>
      </c>
      <c r="E32" s="2" t="s">
        <v>3</v>
      </c>
      <c r="F32" s="2">
        <v>1</v>
      </c>
      <c r="G32" s="4" t="s">
        <v>2</v>
      </c>
      <c r="I32" s="4" t="s">
        <v>3</v>
      </c>
      <c r="J32" s="4" t="s">
        <v>3</v>
      </c>
      <c r="K32" s="4" t="s">
        <v>3</v>
      </c>
      <c r="M32" s="53">
        <v>5.72</v>
      </c>
      <c r="N32" s="2" t="s">
        <v>2</v>
      </c>
      <c r="O32" s="2" t="s">
        <v>2</v>
      </c>
      <c r="P32" s="2" t="s">
        <v>3</v>
      </c>
      <c r="Q32" s="2" t="s">
        <v>3</v>
      </c>
      <c r="R32" s="2" t="s">
        <v>3</v>
      </c>
    </row>
    <row r="33" spans="1:1020" s="3" customFormat="1">
      <c r="A33" s="4">
        <v>24</v>
      </c>
      <c r="B33" s="2">
        <v>81</v>
      </c>
      <c r="C33" s="1" t="s">
        <v>131</v>
      </c>
      <c r="D33" s="19">
        <f>(7.14+7.75+7.53+7.71)/4</f>
        <v>7.5325000000000006</v>
      </c>
      <c r="E33" s="2">
        <v>2</v>
      </c>
      <c r="F33" s="2">
        <v>1</v>
      </c>
      <c r="G33" s="4" t="s">
        <v>2</v>
      </c>
      <c r="H33" s="4" t="s">
        <v>2</v>
      </c>
      <c r="I33" s="4" t="s">
        <v>3</v>
      </c>
      <c r="J33" s="4" t="s">
        <v>3</v>
      </c>
      <c r="K33" s="4" t="s">
        <v>3</v>
      </c>
      <c r="M33" s="53">
        <v>5.65</v>
      </c>
      <c r="N33" s="2" t="s">
        <v>2</v>
      </c>
      <c r="O33" s="2" t="s">
        <v>2</v>
      </c>
      <c r="P33" s="2" t="s">
        <v>2</v>
      </c>
      <c r="Q33" s="2" t="s">
        <v>3</v>
      </c>
      <c r="R33" s="2" t="s">
        <v>3</v>
      </c>
    </row>
    <row r="34" spans="1:1020" s="3" customFormat="1">
      <c r="A34" s="4">
        <v>25</v>
      </c>
      <c r="B34" s="2">
        <v>104</v>
      </c>
      <c r="C34" s="1" t="s">
        <v>132</v>
      </c>
      <c r="D34" s="19">
        <f>(7.03+7.19+7.53+8.29)/4</f>
        <v>7.51</v>
      </c>
      <c r="E34" s="2" t="s">
        <v>3</v>
      </c>
      <c r="F34" s="2">
        <v>1</v>
      </c>
      <c r="G34" s="4" t="s">
        <v>2</v>
      </c>
      <c r="H34" s="4" t="s">
        <v>2</v>
      </c>
      <c r="I34" s="4" t="s">
        <v>2</v>
      </c>
      <c r="J34" s="4" t="s">
        <v>2</v>
      </c>
      <c r="K34" s="4" t="s">
        <v>3</v>
      </c>
      <c r="M34" s="53">
        <v>5.53</v>
      </c>
      <c r="N34" s="2" t="s">
        <v>2</v>
      </c>
      <c r="O34" s="2" t="s">
        <v>2</v>
      </c>
      <c r="P34" s="2" t="s">
        <v>3</v>
      </c>
      <c r="Q34" s="2" t="s">
        <v>3</v>
      </c>
      <c r="R34" s="2" t="s">
        <v>3</v>
      </c>
    </row>
    <row r="35" spans="1:1020" s="6" customFormat="1">
      <c r="A35" s="42"/>
      <c r="B35" s="42"/>
      <c r="D35" s="43"/>
      <c r="E35" s="7"/>
      <c r="M35" s="52"/>
    </row>
    <row r="36" spans="1:1020" s="45" customFormat="1">
      <c r="A36" s="46"/>
      <c r="B36" s="46" t="s">
        <v>141</v>
      </c>
      <c r="C36" s="24"/>
      <c r="D36" s="26"/>
      <c r="E36" s="27"/>
      <c r="F36" s="24"/>
      <c r="G36" s="24"/>
      <c r="H36" s="24"/>
      <c r="I36" s="24"/>
      <c r="J36" s="24"/>
      <c r="K36" s="24"/>
      <c r="L36" s="24"/>
      <c r="M36" s="5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</row>
    <row r="37" spans="1:1020" s="45" customFormat="1">
      <c r="A37" s="44"/>
      <c r="B37" s="46" t="s">
        <v>142</v>
      </c>
      <c r="C37" s="24"/>
      <c r="D37" s="26"/>
      <c r="E37" s="27"/>
      <c r="F37" s="24"/>
      <c r="G37" s="24"/>
      <c r="H37" s="24"/>
      <c r="I37" s="24"/>
      <c r="J37" s="24"/>
      <c r="K37" s="24"/>
      <c r="L37" s="24"/>
      <c r="M37" s="51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</row>
    <row r="38" spans="1:1020" s="8" customFormat="1">
      <c r="A38" s="42"/>
      <c r="B38" s="42"/>
      <c r="C38" s="6"/>
      <c r="D38" s="43"/>
      <c r="E38" s="7"/>
      <c r="F38" s="6"/>
      <c r="G38" s="6"/>
      <c r="H38" s="6"/>
      <c r="I38" s="6"/>
      <c r="J38" s="6"/>
      <c r="K38" s="6"/>
      <c r="L38" s="6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</row>
    <row r="39" spans="1:1020" s="45" customFormat="1">
      <c r="A39" s="46" t="s">
        <v>143</v>
      </c>
      <c r="B39" s="44"/>
      <c r="C39" s="24"/>
      <c r="D39" s="26" t="s">
        <v>144</v>
      </c>
      <c r="E39" s="27" t="s">
        <v>144</v>
      </c>
      <c r="F39" s="24"/>
      <c r="G39" s="24"/>
      <c r="H39" s="24"/>
      <c r="I39" s="24"/>
      <c r="J39" s="24"/>
      <c r="K39" s="24"/>
      <c r="L39" s="24"/>
      <c r="M39" s="51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4"/>
      <c r="NI39" s="24"/>
      <c r="NJ39" s="24"/>
      <c r="NK39" s="24"/>
      <c r="NL39" s="24"/>
      <c r="NM39" s="24"/>
      <c r="NN39" s="24"/>
      <c r="NO39" s="24"/>
      <c r="NP39" s="24"/>
      <c r="NQ39" s="24"/>
      <c r="NR39" s="24"/>
      <c r="NS39" s="24"/>
      <c r="NT39" s="24"/>
      <c r="NU39" s="24"/>
      <c r="NV39" s="24"/>
      <c r="NW39" s="24"/>
      <c r="NX39" s="24"/>
      <c r="NY39" s="24"/>
      <c r="NZ39" s="24"/>
      <c r="OA39" s="24"/>
      <c r="OB39" s="24"/>
      <c r="OC39" s="24"/>
      <c r="OD39" s="24"/>
      <c r="OE39" s="24"/>
      <c r="OF39" s="24"/>
      <c r="OG39" s="24"/>
      <c r="OH39" s="24"/>
      <c r="OI39" s="24"/>
      <c r="OJ39" s="24"/>
      <c r="OK39" s="24"/>
      <c r="OL39" s="24"/>
      <c r="OM39" s="24"/>
      <c r="ON39" s="24"/>
      <c r="OO39" s="24"/>
      <c r="OP39" s="24"/>
      <c r="OQ39" s="24"/>
      <c r="OR39" s="24"/>
      <c r="OS39" s="24"/>
      <c r="OT39" s="24"/>
      <c r="OU39" s="24"/>
      <c r="OV39" s="24"/>
      <c r="OW39" s="24"/>
      <c r="OX39" s="24"/>
      <c r="OY39" s="24"/>
      <c r="OZ39" s="24"/>
      <c r="PA39" s="24"/>
      <c r="PB39" s="24"/>
      <c r="PC39" s="24"/>
      <c r="PD39" s="24"/>
      <c r="PE39" s="24"/>
      <c r="PF39" s="24"/>
      <c r="PG39" s="24"/>
      <c r="PH39" s="24"/>
      <c r="PI39" s="24"/>
      <c r="PJ39" s="24"/>
      <c r="PK39" s="24"/>
      <c r="PL39" s="24"/>
      <c r="PM39" s="24"/>
      <c r="PN39" s="24"/>
      <c r="PO39" s="24"/>
      <c r="PP39" s="24"/>
      <c r="PQ39" s="24"/>
      <c r="PR39" s="24"/>
      <c r="PS39" s="24"/>
      <c r="PT39" s="24"/>
      <c r="PU39" s="24"/>
      <c r="PV39" s="24"/>
      <c r="PW39" s="24"/>
      <c r="PX39" s="24"/>
      <c r="PY39" s="24"/>
      <c r="PZ39" s="24"/>
      <c r="QA39" s="24"/>
      <c r="QB39" s="24"/>
      <c r="QC39" s="24"/>
      <c r="QD39" s="24"/>
      <c r="QE39" s="24"/>
      <c r="QF39" s="24"/>
      <c r="QG39" s="24"/>
      <c r="QH39" s="24"/>
      <c r="QI39" s="24"/>
      <c r="QJ39" s="24"/>
      <c r="QK39" s="24"/>
      <c r="QL39" s="24"/>
      <c r="QM39" s="24"/>
      <c r="QN39" s="24"/>
      <c r="QO39" s="24"/>
      <c r="QP39" s="24"/>
      <c r="QQ39" s="24"/>
      <c r="QR39" s="24"/>
      <c r="QS39" s="24"/>
      <c r="QT39" s="24"/>
      <c r="QU39" s="24"/>
      <c r="QV39" s="24"/>
      <c r="QW39" s="24"/>
      <c r="QX39" s="24"/>
      <c r="QY39" s="24"/>
      <c r="QZ39" s="24"/>
      <c r="RA39" s="24"/>
      <c r="RB39" s="24"/>
      <c r="RC39" s="24"/>
      <c r="RD39" s="24"/>
      <c r="RE39" s="24"/>
      <c r="RF39" s="24"/>
      <c r="RG39" s="24"/>
      <c r="RH39" s="24"/>
      <c r="RI39" s="24"/>
      <c r="RJ39" s="24"/>
      <c r="RK39" s="24"/>
      <c r="RL39" s="24"/>
      <c r="RM39" s="24"/>
      <c r="RN39" s="24"/>
      <c r="RO39" s="24"/>
      <c r="RP39" s="24"/>
      <c r="RQ39" s="24"/>
      <c r="RR39" s="24"/>
      <c r="RS39" s="24"/>
      <c r="RT39" s="24"/>
      <c r="RU39" s="24"/>
      <c r="RV39" s="24"/>
      <c r="RW39" s="24"/>
      <c r="RX39" s="24"/>
      <c r="RY39" s="24"/>
      <c r="RZ39" s="24"/>
      <c r="SA39" s="24"/>
      <c r="SB39" s="24"/>
      <c r="SC39" s="24"/>
      <c r="SD39" s="24"/>
      <c r="SE39" s="24"/>
      <c r="SF39" s="24"/>
      <c r="SG39" s="24"/>
      <c r="SH39" s="24"/>
      <c r="SI39" s="24"/>
      <c r="SJ39" s="24"/>
      <c r="SK39" s="24"/>
      <c r="SL39" s="24"/>
      <c r="SM39" s="24"/>
      <c r="SN39" s="24"/>
      <c r="SO39" s="24"/>
      <c r="SP39" s="24"/>
      <c r="SQ39" s="24"/>
      <c r="SR39" s="24"/>
      <c r="SS39" s="24"/>
      <c r="ST39" s="24"/>
      <c r="SU39" s="24"/>
      <c r="SV39" s="24"/>
      <c r="SW39" s="24"/>
      <c r="SX39" s="24"/>
      <c r="SY39" s="24"/>
      <c r="SZ39" s="24"/>
      <c r="TA39" s="24"/>
      <c r="TB39" s="24"/>
      <c r="TC39" s="24"/>
      <c r="TD39" s="24"/>
      <c r="TE39" s="24"/>
      <c r="TF39" s="24"/>
      <c r="TG39" s="24"/>
      <c r="TH39" s="24"/>
      <c r="TI39" s="24"/>
      <c r="TJ39" s="24"/>
      <c r="TK39" s="24"/>
      <c r="TL39" s="24"/>
      <c r="TM39" s="24"/>
      <c r="TN39" s="24"/>
      <c r="TO39" s="24"/>
      <c r="TP39" s="24"/>
      <c r="TQ39" s="24"/>
      <c r="TR39" s="24"/>
      <c r="TS39" s="24"/>
      <c r="TT39" s="24"/>
      <c r="TU39" s="24"/>
      <c r="TV39" s="24"/>
      <c r="TW39" s="24"/>
      <c r="TX39" s="24"/>
      <c r="TY39" s="24"/>
      <c r="TZ39" s="24"/>
      <c r="UA39" s="24"/>
      <c r="UB39" s="24"/>
      <c r="UC39" s="24"/>
      <c r="UD39" s="24"/>
      <c r="UE39" s="24"/>
      <c r="UF39" s="24"/>
      <c r="UG39" s="24"/>
      <c r="UH39" s="24"/>
      <c r="UI39" s="24"/>
      <c r="UJ39" s="24"/>
      <c r="UK39" s="24"/>
      <c r="UL39" s="24"/>
      <c r="UM39" s="24"/>
      <c r="UN39" s="24"/>
      <c r="UO39" s="24"/>
      <c r="UP39" s="24"/>
      <c r="UQ39" s="24"/>
      <c r="UR39" s="24"/>
      <c r="US39" s="24"/>
      <c r="UT39" s="24"/>
      <c r="UU39" s="24"/>
      <c r="UV39" s="24"/>
      <c r="UW39" s="24"/>
      <c r="UX39" s="24"/>
      <c r="UY39" s="24"/>
      <c r="UZ39" s="24"/>
      <c r="VA39" s="24"/>
      <c r="VB39" s="24"/>
      <c r="VC39" s="24"/>
      <c r="VD39" s="24"/>
      <c r="VE39" s="24"/>
      <c r="VF39" s="24"/>
      <c r="VG39" s="24"/>
      <c r="VH39" s="24"/>
      <c r="VI39" s="24"/>
      <c r="VJ39" s="24"/>
      <c r="VK39" s="24"/>
      <c r="VL39" s="24"/>
      <c r="VM39" s="24"/>
      <c r="VN39" s="24"/>
      <c r="VO39" s="24"/>
      <c r="VP39" s="24"/>
      <c r="VQ39" s="24"/>
      <c r="VR39" s="24"/>
      <c r="VS39" s="24"/>
      <c r="VT39" s="24"/>
      <c r="VU39" s="24"/>
      <c r="VV39" s="24"/>
      <c r="VW39" s="24"/>
      <c r="VX39" s="24"/>
      <c r="VY39" s="24"/>
      <c r="VZ39" s="24"/>
      <c r="WA39" s="24"/>
      <c r="WB39" s="24"/>
      <c r="WC39" s="24"/>
      <c r="WD39" s="24"/>
      <c r="WE39" s="24"/>
      <c r="WF39" s="24"/>
      <c r="WG39" s="24"/>
      <c r="WH39" s="24"/>
      <c r="WI39" s="24"/>
      <c r="WJ39" s="24"/>
      <c r="WK39" s="24"/>
      <c r="WL39" s="24"/>
      <c r="WM39" s="24"/>
      <c r="WN39" s="24"/>
      <c r="WO39" s="24"/>
      <c r="WP39" s="24"/>
      <c r="WQ39" s="24"/>
      <c r="WR39" s="24"/>
      <c r="WS39" s="24"/>
      <c r="WT39" s="24"/>
      <c r="WU39" s="24"/>
      <c r="WV39" s="24"/>
      <c r="WW39" s="24"/>
      <c r="WX39" s="24"/>
      <c r="WY39" s="24"/>
      <c r="WZ39" s="24"/>
      <c r="XA39" s="24"/>
      <c r="XB39" s="24"/>
      <c r="XC39" s="24"/>
      <c r="XD39" s="24"/>
      <c r="XE39" s="24"/>
      <c r="XF39" s="24"/>
      <c r="XG39" s="24"/>
      <c r="XH39" s="24"/>
      <c r="XI39" s="24"/>
      <c r="XJ39" s="24"/>
      <c r="XK39" s="24"/>
      <c r="XL39" s="24"/>
      <c r="XM39" s="24"/>
      <c r="XN39" s="24"/>
      <c r="XO39" s="24"/>
      <c r="XP39" s="24"/>
      <c r="XQ39" s="24"/>
      <c r="XR39" s="24"/>
      <c r="XS39" s="24"/>
      <c r="XT39" s="24"/>
      <c r="XU39" s="24"/>
      <c r="XV39" s="24"/>
      <c r="XW39" s="24"/>
      <c r="XX39" s="24"/>
      <c r="XY39" s="24"/>
      <c r="XZ39" s="24"/>
      <c r="YA39" s="24"/>
      <c r="YB39" s="24"/>
      <c r="YC39" s="24"/>
      <c r="YD39" s="24"/>
      <c r="YE39" s="24"/>
      <c r="YF39" s="24"/>
      <c r="YG39" s="24"/>
      <c r="YH39" s="24"/>
      <c r="YI39" s="24"/>
      <c r="YJ39" s="24"/>
      <c r="YK39" s="24"/>
      <c r="YL39" s="24"/>
      <c r="YM39" s="24"/>
      <c r="YN39" s="24"/>
      <c r="YO39" s="24"/>
      <c r="YP39" s="24"/>
      <c r="YQ39" s="24"/>
      <c r="YR39" s="24"/>
      <c r="YS39" s="24"/>
      <c r="YT39" s="24"/>
      <c r="YU39" s="24"/>
      <c r="YV39" s="24"/>
      <c r="YW39" s="24"/>
      <c r="YX39" s="24"/>
      <c r="YY39" s="24"/>
      <c r="YZ39" s="24"/>
      <c r="ZA39" s="24"/>
      <c r="ZB39" s="24"/>
      <c r="ZC39" s="24"/>
      <c r="ZD39" s="24"/>
      <c r="ZE39" s="24"/>
      <c r="ZF39" s="24"/>
      <c r="ZG39" s="24"/>
      <c r="ZH39" s="24"/>
      <c r="ZI39" s="24"/>
      <c r="ZJ39" s="24"/>
      <c r="ZK39" s="24"/>
      <c r="ZL39" s="24"/>
      <c r="ZM39" s="24"/>
      <c r="ZN39" s="24"/>
      <c r="ZO39" s="24"/>
      <c r="ZP39" s="24"/>
      <c r="ZQ39" s="24"/>
      <c r="ZR39" s="24"/>
      <c r="ZS39" s="24"/>
      <c r="ZT39" s="24"/>
      <c r="ZU39" s="24"/>
      <c r="ZV39" s="24"/>
      <c r="ZW39" s="24"/>
      <c r="ZX39" s="24"/>
      <c r="ZY39" s="24"/>
      <c r="ZZ39" s="24"/>
      <c r="AAA39" s="24"/>
      <c r="AAB39" s="24"/>
      <c r="AAC39" s="24"/>
      <c r="AAD39" s="24"/>
      <c r="AAE39" s="24"/>
      <c r="AAF39" s="24"/>
      <c r="AAG39" s="24"/>
      <c r="AAH39" s="24"/>
      <c r="AAI39" s="24"/>
      <c r="AAJ39" s="24"/>
      <c r="AAK39" s="24"/>
      <c r="AAL39" s="24"/>
      <c r="AAM39" s="24"/>
      <c r="AAN39" s="24"/>
      <c r="AAO39" s="24"/>
      <c r="AAP39" s="24"/>
      <c r="AAQ39" s="24"/>
      <c r="AAR39" s="24"/>
      <c r="AAS39" s="24"/>
      <c r="AAT39" s="24"/>
      <c r="AAU39" s="24"/>
      <c r="AAV39" s="24"/>
      <c r="AAW39" s="24"/>
      <c r="AAX39" s="24"/>
      <c r="AAY39" s="24"/>
      <c r="AAZ39" s="24"/>
      <c r="ABA39" s="24"/>
      <c r="ABB39" s="24"/>
      <c r="ABC39" s="24"/>
      <c r="ABD39" s="24"/>
      <c r="ABE39" s="24"/>
      <c r="ABF39" s="24"/>
      <c r="ABG39" s="24"/>
      <c r="ABH39" s="24"/>
      <c r="ABI39" s="24"/>
      <c r="ABJ39" s="24"/>
      <c r="ABK39" s="24"/>
      <c r="ABL39" s="24"/>
      <c r="ABM39" s="24"/>
      <c r="ABN39" s="24"/>
      <c r="ABO39" s="24"/>
      <c r="ABP39" s="24"/>
      <c r="ABQ39" s="24"/>
      <c r="ABR39" s="24"/>
      <c r="ABS39" s="24"/>
      <c r="ABT39" s="24"/>
      <c r="ABU39" s="24"/>
      <c r="ABV39" s="24"/>
      <c r="ABW39" s="24"/>
      <c r="ABX39" s="24"/>
      <c r="ABY39" s="24"/>
      <c r="ABZ39" s="24"/>
      <c r="ACA39" s="24"/>
      <c r="ACB39" s="24"/>
      <c r="ACC39" s="24"/>
      <c r="ACD39" s="24"/>
      <c r="ACE39" s="24"/>
      <c r="ACF39" s="24"/>
      <c r="ACG39" s="24"/>
      <c r="ACH39" s="24"/>
      <c r="ACI39" s="24"/>
      <c r="ACJ39" s="24"/>
      <c r="ACK39" s="24"/>
      <c r="ACL39" s="24"/>
      <c r="ACM39" s="24"/>
      <c r="ACN39" s="24"/>
      <c r="ACO39" s="24"/>
      <c r="ACP39" s="24"/>
      <c r="ACQ39" s="24"/>
      <c r="ACR39" s="24"/>
      <c r="ACS39" s="24"/>
      <c r="ACT39" s="24"/>
      <c r="ACU39" s="24"/>
      <c r="ACV39" s="24"/>
      <c r="ACW39" s="24"/>
      <c r="ACX39" s="24"/>
      <c r="ACY39" s="24"/>
      <c r="ACZ39" s="24"/>
      <c r="ADA39" s="24"/>
      <c r="ADB39" s="24"/>
      <c r="ADC39" s="24"/>
      <c r="ADD39" s="24"/>
      <c r="ADE39" s="24"/>
      <c r="ADF39" s="24"/>
      <c r="ADG39" s="24"/>
      <c r="ADH39" s="24"/>
      <c r="ADI39" s="24"/>
      <c r="ADJ39" s="24"/>
      <c r="ADK39" s="24"/>
      <c r="ADL39" s="24"/>
      <c r="ADM39" s="24"/>
      <c r="ADN39" s="24"/>
      <c r="ADO39" s="24"/>
      <c r="ADP39" s="24"/>
      <c r="ADQ39" s="24"/>
      <c r="ADR39" s="24"/>
      <c r="ADS39" s="24"/>
      <c r="ADT39" s="24"/>
      <c r="ADU39" s="24"/>
      <c r="ADV39" s="24"/>
      <c r="ADW39" s="24"/>
      <c r="ADX39" s="24"/>
      <c r="ADY39" s="24"/>
      <c r="ADZ39" s="24"/>
      <c r="AEA39" s="24"/>
      <c r="AEB39" s="24"/>
      <c r="AEC39" s="24"/>
      <c r="AED39" s="24"/>
      <c r="AEE39" s="24"/>
      <c r="AEF39" s="24"/>
      <c r="AEG39" s="24"/>
      <c r="AEH39" s="24"/>
      <c r="AEI39" s="24"/>
      <c r="AEJ39" s="24"/>
      <c r="AEK39" s="24"/>
      <c r="AEL39" s="24"/>
      <c r="AEM39" s="24"/>
      <c r="AEN39" s="24"/>
      <c r="AEO39" s="24"/>
      <c r="AEP39" s="24"/>
      <c r="AEQ39" s="24"/>
      <c r="AER39" s="24"/>
      <c r="AES39" s="24"/>
      <c r="AET39" s="24"/>
      <c r="AEU39" s="24"/>
      <c r="AEV39" s="24"/>
      <c r="AEW39" s="24"/>
      <c r="AEX39" s="24"/>
      <c r="AEY39" s="24"/>
      <c r="AEZ39" s="24"/>
      <c r="AFA39" s="24"/>
      <c r="AFB39" s="24"/>
      <c r="AFC39" s="24"/>
      <c r="AFD39" s="24"/>
      <c r="AFE39" s="24"/>
      <c r="AFF39" s="24"/>
      <c r="AFG39" s="24"/>
      <c r="AFH39" s="24"/>
      <c r="AFI39" s="24"/>
      <c r="AFJ39" s="24"/>
      <c r="AFK39" s="24"/>
      <c r="AFL39" s="24"/>
      <c r="AFM39" s="24"/>
      <c r="AFN39" s="24"/>
      <c r="AFO39" s="24"/>
      <c r="AFP39" s="24"/>
      <c r="AFQ39" s="24"/>
      <c r="AFR39" s="24"/>
      <c r="AFS39" s="24"/>
      <c r="AFT39" s="24"/>
      <c r="AFU39" s="24"/>
      <c r="AFV39" s="24"/>
      <c r="AFW39" s="24"/>
      <c r="AFX39" s="24"/>
      <c r="AFY39" s="24"/>
      <c r="AFZ39" s="24"/>
      <c r="AGA39" s="24"/>
      <c r="AGB39" s="24"/>
      <c r="AGC39" s="24"/>
      <c r="AGD39" s="24"/>
      <c r="AGE39" s="24"/>
      <c r="AGF39" s="24"/>
      <c r="AGG39" s="24"/>
      <c r="AGH39" s="24"/>
      <c r="AGI39" s="24"/>
      <c r="AGJ39" s="24"/>
      <c r="AGK39" s="24"/>
      <c r="AGL39" s="24"/>
      <c r="AGM39" s="24"/>
      <c r="AGN39" s="24"/>
      <c r="AGO39" s="24"/>
      <c r="AGP39" s="24"/>
      <c r="AGQ39" s="24"/>
      <c r="AGR39" s="24"/>
      <c r="AGS39" s="24"/>
      <c r="AGT39" s="24"/>
      <c r="AGU39" s="24"/>
      <c r="AGV39" s="24"/>
      <c r="AGW39" s="24"/>
      <c r="AGX39" s="24"/>
      <c r="AGY39" s="24"/>
      <c r="AGZ39" s="24"/>
      <c r="AHA39" s="24"/>
      <c r="AHB39" s="24"/>
      <c r="AHC39" s="24"/>
      <c r="AHD39" s="24"/>
      <c r="AHE39" s="24"/>
      <c r="AHF39" s="24"/>
      <c r="AHG39" s="24"/>
      <c r="AHH39" s="24"/>
      <c r="AHI39" s="24"/>
      <c r="AHJ39" s="24"/>
      <c r="AHK39" s="24"/>
      <c r="AHL39" s="24"/>
      <c r="AHM39" s="24"/>
      <c r="AHN39" s="24"/>
      <c r="AHO39" s="24"/>
      <c r="AHP39" s="24"/>
      <c r="AHQ39" s="24"/>
      <c r="AHR39" s="24"/>
      <c r="AHS39" s="24"/>
      <c r="AHT39" s="24"/>
      <c r="AHU39" s="24"/>
      <c r="AHV39" s="24"/>
      <c r="AHW39" s="24"/>
      <c r="AHX39" s="24"/>
      <c r="AHY39" s="24"/>
      <c r="AHZ39" s="24"/>
      <c r="AIA39" s="24"/>
      <c r="AIB39" s="24"/>
      <c r="AIC39" s="24"/>
      <c r="AID39" s="24"/>
      <c r="AIE39" s="24"/>
      <c r="AIF39" s="24"/>
      <c r="AIG39" s="24"/>
      <c r="AIH39" s="24"/>
      <c r="AII39" s="24"/>
      <c r="AIJ39" s="24"/>
      <c r="AIK39" s="24"/>
      <c r="AIL39" s="24"/>
      <c r="AIM39" s="24"/>
      <c r="AIN39" s="24"/>
      <c r="AIO39" s="24"/>
      <c r="AIP39" s="24"/>
      <c r="AIQ39" s="24"/>
      <c r="AIR39" s="24"/>
      <c r="AIS39" s="24"/>
      <c r="AIT39" s="24"/>
      <c r="AIU39" s="24"/>
      <c r="AIV39" s="24"/>
      <c r="AIW39" s="24"/>
      <c r="AIX39" s="24"/>
      <c r="AIY39" s="24"/>
      <c r="AIZ39" s="24"/>
      <c r="AJA39" s="24"/>
      <c r="AJB39" s="24"/>
      <c r="AJC39" s="24"/>
      <c r="AJD39" s="24"/>
      <c r="AJE39" s="24"/>
      <c r="AJF39" s="24"/>
      <c r="AJG39" s="24"/>
      <c r="AJH39" s="24"/>
      <c r="AJI39" s="24"/>
      <c r="AJJ39" s="24"/>
      <c r="AJK39" s="24"/>
      <c r="AJL39" s="24"/>
      <c r="AJM39" s="24"/>
      <c r="AJN39" s="24"/>
      <c r="AJO39" s="24"/>
      <c r="AJP39" s="24"/>
      <c r="AJQ39" s="24"/>
      <c r="AJR39" s="24"/>
      <c r="AJS39" s="24"/>
      <c r="AJT39" s="24"/>
      <c r="AJU39" s="24"/>
      <c r="AJV39" s="24"/>
      <c r="AJW39" s="24"/>
      <c r="AJX39" s="24"/>
      <c r="AJY39" s="24"/>
      <c r="AJZ39" s="24"/>
      <c r="AKA39" s="24"/>
      <c r="AKB39" s="24"/>
      <c r="AKC39" s="24"/>
      <c r="AKD39" s="24"/>
      <c r="AKE39" s="24"/>
      <c r="AKF39" s="24"/>
      <c r="AKG39" s="24"/>
      <c r="AKH39" s="24"/>
      <c r="AKI39" s="24"/>
      <c r="AKJ39" s="24"/>
      <c r="AKK39" s="24"/>
      <c r="AKL39" s="24"/>
      <c r="AKM39" s="24"/>
      <c r="AKN39" s="24"/>
      <c r="AKO39" s="24"/>
      <c r="AKP39" s="24"/>
      <c r="AKQ39" s="24"/>
      <c r="AKR39" s="24"/>
      <c r="AKS39" s="24"/>
      <c r="AKT39" s="24"/>
      <c r="AKU39" s="24"/>
      <c r="AKV39" s="24"/>
      <c r="AKW39" s="24"/>
      <c r="AKX39" s="24"/>
      <c r="AKY39" s="24"/>
      <c r="AKZ39" s="24"/>
      <c r="ALA39" s="24"/>
      <c r="ALB39" s="24"/>
      <c r="ALC39" s="24"/>
      <c r="ALD39" s="24"/>
      <c r="ALE39" s="24"/>
      <c r="ALF39" s="24"/>
      <c r="ALG39" s="24"/>
      <c r="ALH39" s="24"/>
      <c r="ALI39" s="24"/>
      <c r="ALJ39" s="24"/>
      <c r="ALK39" s="24"/>
      <c r="ALL39" s="24"/>
      <c r="ALM39" s="24"/>
      <c r="ALN39" s="24"/>
      <c r="ALO39" s="24"/>
      <c r="ALP39" s="24"/>
      <c r="ALQ39" s="24"/>
      <c r="ALR39" s="24"/>
      <c r="ALS39" s="24"/>
      <c r="ALT39" s="24"/>
      <c r="ALU39" s="24"/>
      <c r="ALV39" s="24"/>
      <c r="ALW39" s="24"/>
      <c r="ALX39" s="24"/>
      <c r="ALY39" s="24"/>
      <c r="ALZ39" s="24"/>
      <c r="AMA39" s="24"/>
      <c r="AMB39" s="24"/>
      <c r="AMC39" s="24"/>
      <c r="AMD39" s="24"/>
      <c r="AME39" s="24"/>
      <c r="AMF39" s="24"/>
    </row>
    <row r="40" spans="1:1020" s="41" customFormat="1">
      <c r="A40" s="44"/>
      <c r="B40" s="44"/>
      <c r="C40" s="24"/>
      <c r="D40" s="26"/>
      <c r="E40" s="27"/>
      <c r="F40" s="24"/>
      <c r="G40" s="40"/>
      <c r="H40" s="23"/>
      <c r="I40" s="23"/>
      <c r="J40" s="23"/>
      <c r="K40" s="29"/>
      <c r="L40" s="24"/>
      <c r="M40" s="51"/>
      <c r="N40" s="40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  <c r="TT40" s="23"/>
      <c r="TU40" s="23"/>
      <c r="TV40" s="23"/>
      <c r="TW40" s="23"/>
      <c r="TX40" s="23"/>
      <c r="TY40" s="23"/>
      <c r="TZ40" s="23"/>
      <c r="UA40" s="23"/>
      <c r="UB40" s="23"/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3"/>
      <c r="UN40" s="23"/>
      <c r="UO40" s="23"/>
      <c r="UP40" s="23"/>
      <c r="UQ40" s="23"/>
      <c r="UR40" s="23"/>
      <c r="US40" s="23"/>
      <c r="UT40" s="23"/>
      <c r="UU40" s="23"/>
      <c r="UV40" s="23"/>
      <c r="UW40" s="23"/>
      <c r="UX40" s="23"/>
      <c r="UY40" s="23"/>
      <c r="UZ40" s="23"/>
      <c r="VA40" s="23"/>
      <c r="VB40" s="23"/>
      <c r="VC40" s="23"/>
      <c r="VD40" s="23"/>
      <c r="VE40" s="23"/>
      <c r="VF40" s="23"/>
      <c r="VG40" s="23"/>
      <c r="VH40" s="23"/>
      <c r="VI40" s="23"/>
      <c r="VJ40" s="23"/>
      <c r="VK40" s="23"/>
      <c r="VL40" s="23"/>
      <c r="VM40" s="23"/>
      <c r="VN40" s="23"/>
      <c r="VO40" s="23"/>
      <c r="VP40" s="23"/>
      <c r="VQ40" s="23"/>
      <c r="VR40" s="23"/>
      <c r="VS40" s="23"/>
      <c r="VT40" s="23"/>
      <c r="VU40" s="23"/>
      <c r="VV40" s="23"/>
      <c r="VW40" s="23"/>
      <c r="VX40" s="23"/>
      <c r="VY40" s="23"/>
      <c r="VZ40" s="23"/>
      <c r="WA40" s="23"/>
      <c r="WB40" s="23"/>
      <c r="WC40" s="23"/>
      <c r="WD40" s="23"/>
      <c r="WE40" s="23"/>
      <c r="WF40" s="23"/>
      <c r="WG40" s="23"/>
      <c r="WH40" s="23"/>
      <c r="WI40" s="23"/>
      <c r="WJ40" s="23"/>
      <c r="WK40" s="23"/>
      <c r="WL40" s="23"/>
      <c r="WM40" s="23"/>
      <c r="WN40" s="23"/>
      <c r="WO40" s="23"/>
      <c r="WP40" s="23"/>
      <c r="WQ40" s="23"/>
      <c r="WR40" s="23"/>
      <c r="WS40" s="23"/>
      <c r="WT40" s="23"/>
      <c r="WU40" s="23"/>
      <c r="WV40" s="23"/>
      <c r="WW40" s="23"/>
      <c r="WX40" s="23"/>
      <c r="WY40" s="23"/>
      <c r="WZ40" s="23"/>
      <c r="XA40" s="23"/>
      <c r="XB40" s="23"/>
      <c r="XC40" s="23"/>
      <c r="XD40" s="23"/>
      <c r="XE40" s="23"/>
      <c r="XF40" s="23"/>
      <c r="XG40" s="23"/>
      <c r="XH40" s="23"/>
      <c r="XI40" s="23"/>
      <c r="XJ40" s="23"/>
      <c r="XK40" s="23"/>
      <c r="XL40" s="23"/>
      <c r="XM40" s="23"/>
      <c r="XN40" s="23"/>
      <c r="XO40" s="23"/>
      <c r="XP40" s="23"/>
      <c r="XQ40" s="23"/>
      <c r="XR40" s="23"/>
      <c r="XS40" s="23"/>
      <c r="XT40" s="23"/>
      <c r="XU40" s="23"/>
      <c r="XV40" s="23"/>
      <c r="XW40" s="23"/>
      <c r="XX40" s="23"/>
      <c r="XY40" s="23"/>
      <c r="XZ40" s="23"/>
      <c r="YA40" s="23"/>
      <c r="YB40" s="23"/>
      <c r="YC40" s="23"/>
      <c r="YD40" s="23"/>
      <c r="YE40" s="23"/>
      <c r="YF40" s="23"/>
      <c r="YG40" s="23"/>
      <c r="YH40" s="23"/>
      <c r="YI40" s="23"/>
      <c r="YJ40" s="23"/>
      <c r="YK40" s="23"/>
      <c r="YL40" s="23"/>
      <c r="YM40" s="23"/>
      <c r="YN40" s="23"/>
      <c r="YO40" s="23"/>
      <c r="YP40" s="23"/>
      <c r="YQ40" s="23"/>
      <c r="YR40" s="23"/>
      <c r="YS40" s="23"/>
      <c r="YT40" s="23"/>
      <c r="YU40" s="23"/>
      <c r="YV40" s="23"/>
      <c r="YW40" s="23"/>
      <c r="YX40" s="23"/>
      <c r="YY40" s="23"/>
      <c r="YZ40" s="23"/>
      <c r="ZA40" s="23"/>
      <c r="ZB40" s="23"/>
      <c r="ZC40" s="23"/>
      <c r="ZD40" s="23"/>
      <c r="ZE40" s="23"/>
      <c r="ZF40" s="23"/>
      <c r="ZG40" s="23"/>
      <c r="ZH40" s="23"/>
      <c r="ZI40" s="23"/>
      <c r="ZJ40" s="23"/>
      <c r="ZK40" s="23"/>
      <c r="ZL40" s="23"/>
      <c r="ZM40" s="23"/>
      <c r="ZN40" s="23"/>
      <c r="ZO40" s="23"/>
      <c r="ZP40" s="23"/>
      <c r="ZQ40" s="23"/>
      <c r="ZR40" s="23"/>
      <c r="ZS40" s="23"/>
      <c r="ZT40" s="23"/>
      <c r="ZU40" s="23"/>
      <c r="ZV40" s="23"/>
      <c r="ZW40" s="23"/>
      <c r="ZX40" s="23"/>
      <c r="ZY40" s="23"/>
      <c r="ZZ40" s="23"/>
      <c r="AAA40" s="23"/>
      <c r="AAB40" s="23"/>
      <c r="AAC40" s="23"/>
      <c r="AAD40" s="23"/>
      <c r="AAE40" s="23"/>
      <c r="AAF40" s="23"/>
      <c r="AAG40" s="23"/>
      <c r="AAH40" s="23"/>
      <c r="AAI40" s="23"/>
      <c r="AAJ40" s="23"/>
      <c r="AAK40" s="23"/>
      <c r="AAL40" s="23"/>
      <c r="AAM40" s="23"/>
      <c r="AAN40" s="23"/>
      <c r="AAO40" s="23"/>
      <c r="AAP40" s="23"/>
      <c r="AAQ40" s="23"/>
      <c r="AAR40" s="23"/>
      <c r="AAS40" s="23"/>
      <c r="AAT40" s="23"/>
      <c r="AAU40" s="23"/>
      <c r="AAV40" s="23"/>
      <c r="AAW40" s="23"/>
      <c r="AAX40" s="23"/>
      <c r="AAY40" s="23"/>
      <c r="AAZ40" s="23"/>
      <c r="ABA40" s="23"/>
      <c r="ABB40" s="23"/>
      <c r="ABC40" s="23"/>
      <c r="ABD40" s="23"/>
      <c r="ABE40" s="23"/>
      <c r="ABF40" s="23"/>
      <c r="ABG40" s="23"/>
      <c r="ABH40" s="23"/>
      <c r="ABI40" s="23"/>
      <c r="ABJ40" s="23"/>
      <c r="ABK40" s="23"/>
      <c r="ABL40" s="23"/>
      <c r="ABM40" s="23"/>
      <c r="ABN40" s="23"/>
      <c r="ABO40" s="23"/>
      <c r="ABP40" s="23"/>
      <c r="ABQ40" s="23"/>
      <c r="ABR40" s="23"/>
      <c r="ABS40" s="23"/>
      <c r="ABT40" s="23"/>
      <c r="ABU40" s="23"/>
      <c r="ABV40" s="23"/>
      <c r="ABW40" s="23"/>
      <c r="ABX40" s="23"/>
      <c r="ABY40" s="23"/>
      <c r="ABZ40" s="23"/>
      <c r="ACA40" s="23"/>
      <c r="ACB40" s="23"/>
      <c r="ACC40" s="23"/>
      <c r="ACD40" s="23"/>
      <c r="ACE40" s="23"/>
      <c r="ACF40" s="23"/>
      <c r="ACG40" s="23"/>
      <c r="ACH40" s="23"/>
      <c r="ACI40" s="23"/>
      <c r="ACJ40" s="23"/>
      <c r="ACK40" s="23"/>
      <c r="ACL40" s="23"/>
      <c r="ACM40" s="23"/>
      <c r="ACN40" s="23"/>
      <c r="ACO40" s="23"/>
      <c r="ACP40" s="23"/>
      <c r="ACQ40" s="23"/>
      <c r="ACR40" s="23"/>
      <c r="ACS40" s="23"/>
      <c r="ACT40" s="23"/>
      <c r="ACU40" s="23"/>
      <c r="ACV40" s="23"/>
      <c r="ACW40" s="23"/>
      <c r="ACX40" s="23"/>
      <c r="ACY40" s="23"/>
      <c r="ACZ40" s="23"/>
      <c r="ADA40" s="23"/>
      <c r="ADB40" s="23"/>
      <c r="ADC40" s="23"/>
      <c r="ADD40" s="23"/>
      <c r="ADE40" s="23"/>
      <c r="ADF40" s="23"/>
      <c r="ADG40" s="23"/>
      <c r="ADH40" s="23"/>
      <c r="ADI40" s="23"/>
      <c r="ADJ40" s="23"/>
      <c r="ADK40" s="23"/>
      <c r="ADL40" s="23"/>
      <c r="ADM40" s="23"/>
      <c r="ADN40" s="23"/>
      <c r="ADO40" s="23"/>
      <c r="ADP40" s="23"/>
      <c r="ADQ40" s="23"/>
      <c r="ADR40" s="23"/>
      <c r="ADS40" s="23"/>
      <c r="ADT40" s="23"/>
      <c r="ADU40" s="23"/>
      <c r="ADV40" s="23"/>
      <c r="ADW40" s="23"/>
      <c r="ADX40" s="23"/>
      <c r="ADY40" s="23"/>
      <c r="ADZ40" s="23"/>
      <c r="AEA40" s="23"/>
      <c r="AEB40" s="23"/>
      <c r="AEC40" s="23"/>
      <c r="AED40" s="23"/>
      <c r="AEE40" s="23"/>
      <c r="AEF40" s="23"/>
      <c r="AEG40" s="23"/>
      <c r="AEH40" s="23"/>
      <c r="AEI40" s="23"/>
      <c r="AEJ40" s="23"/>
      <c r="AEK40" s="23"/>
      <c r="AEL40" s="23"/>
      <c r="AEM40" s="23"/>
      <c r="AEN40" s="23"/>
      <c r="AEO40" s="23"/>
      <c r="AEP40" s="23"/>
      <c r="AEQ40" s="23"/>
      <c r="AER40" s="23"/>
      <c r="AES40" s="23"/>
      <c r="AET40" s="23"/>
      <c r="AEU40" s="23"/>
      <c r="AEV40" s="23"/>
      <c r="AEW40" s="23"/>
      <c r="AEX40" s="23"/>
      <c r="AEY40" s="23"/>
      <c r="AEZ40" s="23"/>
      <c r="AFA40" s="23"/>
      <c r="AFB40" s="23"/>
      <c r="AFC40" s="23"/>
      <c r="AFD40" s="23"/>
      <c r="AFE40" s="23"/>
      <c r="AFF40" s="23"/>
      <c r="AFG40" s="23"/>
      <c r="AFH40" s="23"/>
      <c r="AFI40" s="23"/>
      <c r="AFJ40" s="23"/>
      <c r="AFK40" s="23"/>
      <c r="AFL40" s="23"/>
      <c r="AFM40" s="23"/>
      <c r="AFN40" s="23"/>
      <c r="AFO40" s="23"/>
      <c r="AFP40" s="23"/>
      <c r="AFQ40" s="23"/>
      <c r="AFR40" s="23"/>
      <c r="AFS40" s="23"/>
      <c r="AFT40" s="23"/>
      <c r="AFU40" s="23"/>
      <c r="AFV40" s="23"/>
      <c r="AFW40" s="23"/>
      <c r="AFX40" s="23"/>
      <c r="AFY40" s="23"/>
      <c r="AFZ40" s="23"/>
      <c r="AGA40" s="23"/>
      <c r="AGB40" s="23"/>
      <c r="AGC40" s="23"/>
      <c r="AGD40" s="23"/>
      <c r="AGE40" s="23"/>
      <c r="AGF40" s="23"/>
      <c r="AGG40" s="23"/>
      <c r="AGH40" s="23"/>
      <c r="AGI40" s="23"/>
      <c r="AGJ40" s="23"/>
      <c r="AGK40" s="23"/>
      <c r="AGL40" s="23"/>
      <c r="AGM40" s="23"/>
      <c r="AGN40" s="23"/>
      <c r="AGO40" s="23"/>
      <c r="AGP40" s="23"/>
      <c r="AGQ40" s="23"/>
      <c r="AGR40" s="23"/>
      <c r="AGS40" s="23"/>
      <c r="AGT40" s="23"/>
      <c r="AGU40" s="23"/>
      <c r="AGV40" s="23"/>
      <c r="AGW40" s="23"/>
      <c r="AGX40" s="23"/>
      <c r="AGY40" s="23"/>
      <c r="AGZ40" s="23"/>
      <c r="AHA40" s="23"/>
      <c r="AHB40" s="23"/>
      <c r="AHC40" s="23"/>
      <c r="AHD40" s="23"/>
      <c r="AHE40" s="23"/>
      <c r="AHF40" s="23"/>
      <c r="AHG40" s="23"/>
      <c r="AHH40" s="23"/>
      <c r="AHI40" s="23"/>
      <c r="AHJ40" s="23"/>
      <c r="AHK40" s="23"/>
      <c r="AHL40" s="23"/>
      <c r="AHM40" s="23"/>
      <c r="AHN40" s="23"/>
      <c r="AHO40" s="23"/>
      <c r="AHP40" s="23"/>
      <c r="AHQ40" s="23"/>
      <c r="AHR40" s="23"/>
      <c r="AHS40" s="23"/>
      <c r="AHT40" s="23"/>
      <c r="AHU40" s="23"/>
      <c r="AHV40" s="23"/>
      <c r="AHW40" s="23"/>
      <c r="AHX40" s="23"/>
      <c r="AHY40" s="23"/>
      <c r="AHZ40" s="23"/>
      <c r="AIA40" s="23"/>
      <c r="AIB40" s="23"/>
      <c r="AIC40" s="23"/>
      <c r="AID40" s="23"/>
      <c r="AIE40" s="23"/>
      <c r="AIF40" s="23"/>
      <c r="AIG40" s="23"/>
      <c r="AIH40" s="23"/>
      <c r="AII40" s="23"/>
      <c r="AIJ40" s="23"/>
      <c r="AIK40" s="23"/>
      <c r="AIL40" s="23"/>
      <c r="AIM40" s="23"/>
      <c r="AIN40" s="23"/>
      <c r="AIO40" s="23"/>
      <c r="AIP40" s="23"/>
      <c r="AIQ40" s="23"/>
      <c r="AIR40" s="23"/>
      <c r="AIS40" s="23"/>
      <c r="AIT40" s="23"/>
      <c r="AIU40" s="23"/>
      <c r="AIV40" s="23"/>
      <c r="AIW40" s="23"/>
      <c r="AIX40" s="23"/>
      <c r="AIY40" s="23"/>
      <c r="AIZ40" s="23"/>
      <c r="AJA40" s="23"/>
      <c r="AJB40" s="23"/>
      <c r="AJC40" s="23"/>
      <c r="AJD40" s="23"/>
      <c r="AJE40" s="23"/>
      <c r="AJF40" s="23"/>
      <c r="AJG40" s="23"/>
      <c r="AJH40" s="23"/>
      <c r="AJI40" s="23"/>
      <c r="AJJ40" s="23"/>
      <c r="AJK40" s="23"/>
      <c r="AJL40" s="23"/>
      <c r="AJM40" s="23"/>
      <c r="AJN40" s="23"/>
      <c r="AJO40" s="23"/>
      <c r="AJP40" s="23"/>
      <c r="AJQ40" s="23"/>
      <c r="AJR40" s="23"/>
      <c r="AJS40" s="23"/>
      <c r="AJT40" s="23"/>
      <c r="AJU40" s="23"/>
      <c r="AJV40" s="23"/>
      <c r="AJW40" s="23"/>
      <c r="AJX40" s="23"/>
      <c r="AJY40" s="23"/>
      <c r="AJZ40" s="23"/>
      <c r="AKA40" s="23"/>
      <c r="AKB40" s="23"/>
      <c r="AKC40" s="23"/>
      <c r="AKD40" s="23"/>
      <c r="AKE40" s="23"/>
      <c r="AKF40" s="23"/>
      <c r="AKG40" s="23"/>
      <c r="AKH40" s="23"/>
      <c r="AKI40" s="23"/>
      <c r="AKJ40" s="23"/>
      <c r="AKK40" s="23"/>
      <c r="AKL40" s="23"/>
      <c r="AKM40" s="23"/>
      <c r="AKN40" s="23"/>
      <c r="AKO40" s="23"/>
      <c r="AKP40" s="23"/>
      <c r="AKQ40" s="23"/>
      <c r="AKR40" s="23"/>
      <c r="AKS40" s="23"/>
      <c r="AKT40" s="23"/>
      <c r="AKU40" s="23"/>
      <c r="AKV40" s="23"/>
      <c r="AKW40" s="23"/>
      <c r="AKX40" s="23"/>
      <c r="AKY40" s="23"/>
      <c r="AKZ40" s="23"/>
      <c r="ALA40" s="23"/>
      <c r="ALB40" s="23"/>
      <c r="ALC40" s="23"/>
      <c r="ALD40" s="23"/>
      <c r="ALE40" s="23"/>
      <c r="ALF40" s="23"/>
      <c r="ALG40" s="23"/>
      <c r="ALH40" s="23"/>
      <c r="ALI40" s="23"/>
      <c r="ALJ40" s="23"/>
      <c r="ALK40" s="23"/>
      <c r="ALL40" s="23"/>
      <c r="ALM40" s="23"/>
      <c r="ALN40" s="23"/>
      <c r="ALO40" s="23"/>
      <c r="ALP40" s="23"/>
      <c r="ALQ40" s="23"/>
      <c r="ALR40" s="23"/>
      <c r="ALS40" s="23"/>
      <c r="ALT40" s="23"/>
      <c r="ALU40" s="23"/>
      <c r="ALV40" s="23"/>
      <c r="ALW40" s="23"/>
      <c r="ALX40" s="23"/>
      <c r="ALY40" s="23"/>
      <c r="ALZ40" s="23"/>
      <c r="AMA40" s="23"/>
      <c r="AMB40" s="23"/>
      <c r="AMC40" s="23"/>
      <c r="AMD40" s="23"/>
      <c r="AME40" s="23"/>
      <c r="AMF40" s="23"/>
    </row>
    <row r="41" spans="1:1020" s="16" customFormat="1">
      <c r="A41" s="44"/>
      <c r="B41" s="44"/>
      <c r="C41" s="24"/>
      <c r="D41" s="26"/>
      <c r="E41" s="27"/>
      <c r="F41" s="24"/>
      <c r="G41" s="22"/>
      <c r="H41" s="15"/>
      <c r="I41" s="15"/>
      <c r="J41" s="15"/>
      <c r="K41" s="33"/>
      <c r="L41" s="24"/>
      <c r="M41" s="51"/>
      <c r="N41" s="22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</row>
    <row r="42" spans="1:1020">
      <c r="A42" s="42"/>
      <c r="B42" s="42"/>
      <c r="C42" s="6"/>
      <c r="D42" s="43"/>
      <c r="E42" s="7"/>
      <c r="F42" s="6"/>
      <c r="G42" s="34"/>
    </row>
    <row r="43" spans="1:1020">
      <c r="A43" s="42"/>
      <c r="B43" s="42"/>
      <c r="C43" s="6"/>
      <c r="D43" s="43"/>
      <c r="E43" s="7"/>
      <c r="F43" s="6"/>
      <c r="G43" s="34"/>
    </row>
    <row r="44" spans="1:1020">
      <c r="A44" s="42"/>
      <c r="B44" s="42"/>
      <c r="C44" s="6"/>
      <c r="D44" s="43"/>
      <c r="E44" s="7"/>
      <c r="F44" s="6"/>
      <c r="G44" s="34"/>
    </row>
    <row r="45" spans="1:1020">
      <c r="A45" s="42"/>
      <c r="B45" s="42"/>
      <c r="C45" s="6"/>
      <c r="D45" s="43"/>
      <c r="E45" s="7"/>
      <c r="F45" s="6"/>
      <c r="G45" s="34"/>
    </row>
    <row r="46" spans="1:1020">
      <c r="A46" s="42"/>
      <c r="B46" s="42"/>
      <c r="C46" s="6"/>
      <c r="D46" s="43"/>
      <c r="E46" s="7"/>
      <c r="F46" s="6"/>
      <c r="G46" s="34"/>
    </row>
    <row r="47" spans="1:1020">
      <c r="A47" s="42"/>
      <c r="B47" s="42"/>
      <c r="C47" s="6"/>
      <c r="D47" s="43"/>
      <c r="E47" s="7"/>
      <c r="F47" s="6"/>
      <c r="G47" s="34"/>
    </row>
    <row r="48" spans="1:1020">
      <c r="A48" s="42"/>
      <c r="B48" s="42"/>
      <c r="C48" s="6"/>
      <c r="D48" s="43"/>
      <c r="E48" s="7"/>
      <c r="F48" s="6"/>
      <c r="G48" s="34"/>
    </row>
    <row r="49" spans="1:14" s="10" customFormat="1">
      <c r="A49" s="42"/>
      <c r="B49" s="42"/>
      <c r="C49" s="6"/>
      <c r="D49" s="43"/>
      <c r="E49" s="7"/>
      <c r="F49" s="6"/>
      <c r="G49" s="34"/>
      <c r="K49" s="32"/>
      <c r="L49" s="6"/>
      <c r="M49" s="52"/>
      <c r="N49" s="34"/>
    </row>
    <row r="50" spans="1:14" s="10" customFormat="1">
      <c r="A50" s="42"/>
      <c r="B50" s="42"/>
      <c r="C50" s="6"/>
      <c r="D50" s="43"/>
      <c r="E50" s="7"/>
      <c r="F50" s="6"/>
      <c r="G50" s="34"/>
      <c r="K50" s="32"/>
      <c r="L50" s="6"/>
      <c r="M50" s="52"/>
      <c r="N50" s="34"/>
    </row>
    <row r="51" spans="1:14" s="10" customFormat="1">
      <c r="A51" s="42"/>
      <c r="B51" s="42"/>
      <c r="C51" s="6"/>
      <c r="D51" s="43"/>
      <c r="E51" s="7"/>
      <c r="F51" s="6"/>
      <c r="G51" s="34"/>
      <c r="K51" s="32"/>
      <c r="L51" s="6"/>
      <c r="M51" s="52"/>
      <c r="N51" s="34"/>
    </row>
    <row r="52" spans="1:14" s="10" customFormat="1">
      <c r="A52" s="42"/>
      <c r="B52" s="42"/>
      <c r="C52" s="6"/>
      <c r="D52" s="43"/>
      <c r="E52" s="7"/>
      <c r="F52" s="6"/>
      <c r="G52" s="34"/>
      <c r="K52" s="32"/>
      <c r="L52" s="6"/>
      <c r="M52" s="52"/>
      <c r="N52" s="34"/>
    </row>
    <row r="53" spans="1:14" s="10" customFormat="1">
      <c r="A53" s="42"/>
      <c r="B53" s="42"/>
      <c r="C53" s="6"/>
      <c r="D53" s="43"/>
      <c r="E53" s="7"/>
      <c r="F53" s="6"/>
      <c r="G53" s="34"/>
      <c r="K53" s="32"/>
      <c r="L53" s="6"/>
      <c r="M53" s="52"/>
      <c r="N53" s="34"/>
    </row>
    <row r="54" spans="1:14" s="10" customFormat="1">
      <c r="A54" s="42"/>
      <c r="B54" s="42"/>
      <c r="C54" s="6"/>
      <c r="D54" s="43"/>
      <c r="E54" s="7"/>
      <c r="F54" s="6"/>
      <c r="G54" s="34"/>
      <c r="K54" s="32"/>
      <c r="L54" s="6"/>
      <c r="M54" s="52"/>
      <c r="N54" s="34"/>
    </row>
    <row r="55" spans="1:14" s="10" customFormat="1">
      <c r="A55" s="42"/>
      <c r="B55" s="42"/>
      <c r="C55" s="6"/>
      <c r="D55" s="43"/>
      <c r="E55" s="7"/>
      <c r="F55" s="6"/>
      <c r="G55" s="34"/>
      <c r="K55" s="32"/>
      <c r="L55" s="6"/>
      <c r="M55" s="52"/>
      <c r="N55" s="34"/>
    </row>
    <row r="56" spans="1:14" s="10" customFormat="1">
      <c r="A56" s="42"/>
      <c r="B56" s="42"/>
      <c r="C56" s="6"/>
      <c r="D56" s="43"/>
      <c r="E56" s="7"/>
      <c r="F56" s="6"/>
      <c r="G56" s="34"/>
      <c r="K56" s="32"/>
      <c r="L56" s="6"/>
      <c r="M56" s="52"/>
      <c r="N56" s="34"/>
    </row>
    <row r="57" spans="1:14" s="10" customFormat="1">
      <c r="A57" s="42"/>
      <c r="B57" s="42"/>
      <c r="C57" s="6"/>
      <c r="D57" s="43"/>
      <c r="E57" s="7"/>
      <c r="F57" s="6"/>
      <c r="G57" s="34"/>
      <c r="K57" s="32"/>
      <c r="L57" s="6"/>
      <c r="M57" s="52"/>
      <c r="N57" s="34"/>
    </row>
    <row r="58" spans="1:14" s="10" customFormat="1">
      <c r="A58" s="42"/>
      <c r="B58" s="42"/>
      <c r="C58" s="6"/>
      <c r="D58" s="43"/>
      <c r="E58" s="7"/>
      <c r="F58" s="6"/>
      <c r="G58" s="34"/>
      <c r="K58" s="32"/>
      <c r="L58" s="6"/>
      <c r="M58" s="52"/>
      <c r="N58" s="34"/>
    </row>
    <row r="59" spans="1:14" s="10" customFormat="1">
      <c r="A59" s="42"/>
      <c r="B59" s="42"/>
      <c r="C59" s="6"/>
      <c r="D59" s="43"/>
      <c r="E59" s="7"/>
      <c r="F59" s="6"/>
      <c r="G59" s="34"/>
      <c r="K59" s="32"/>
      <c r="L59" s="6"/>
      <c r="M59" s="52"/>
      <c r="N59" s="34"/>
    </row>
    <row r="60" spans="1:14" s="10" customFormat="1">
      <c r="A60" s="42"/>
      <c r="B60" s="42"/>
      <c r="C60" s="6"/>
      <c r="D60" s="43"/>
      <c r="E60" s="7"/>
      <c r="F60" s="6"/>
      <c r="G60" s="34"/>
      <c r="K60" s="32"/>
      <c r="L60" s="6"/>
      <c r="M60" s="52"/>
      <c r="N60" s="34"/>
    </row>
    <row r="61" spans="1:14" s="10" customFormat="1">
      <c r="A61" s="42"/>
      <c r="B61" s="42"/>
      <c r="C61" s="6"/>
      <c r="D61" s="43"/>
      <c r="E61" s="7"/>
      <c r="F61" s="6"/>
      <c r="G61" s="34"/>
      <c r="K61" s="32"/>
      <c r="L61" s="6"/>
      <c r="M61" s="52"/>
      <c r="N61" s="34"/>
    </row>
    <row r="62" spans="1:14" s="10" customFormat="1">
      <c r="A62" s="42"/>
      <c r="B62" s="42"/>
      <c r="C62" s="6"/>
      <c r="D62" s="43"/>
      <c r="E62" s="7"/>
      <c r="F62" s="6"/>
      <c r="G62" s="34"/>
      <c r="K62" s="32"/>
      <c r="L62" s="6"/>
      <c r="M62" s="52"/>
      <c r="N62" s="34"/>
    </row>
    <row r="63" spans="1:14" s="10" customFormat="1">
      <c r="A63" s="42"/>
      <c r="B63" s="42"/>
      <c r="C63" s="6"/>
      <c r="D63" s="43"/>
      <c r="E63" s="7"/>
      <c r="F63" s="6"/>
      <c r="G63" s="34"/>
      <c r="K63" s="32"/>
      <c r="L63" s="6"/>
      <c r="M63" s="52"/>
      <c r="N63" s="34"/>
    </row>
    <row r="64" spans="1:14" s="10" customFormat="1">
      <c r="A64" s="42"/>
      <c r="B64" s="42"/>
      <c r="C64" s="6"/>
      <c r="D64" s="43"/>
      <c r="E64" s="7"/>
      <c r="F64" s="6"/>
      <c r="G64" s="34"/>
      <c r="K64" s="32"/>
      <c r="L64" s="6"/>
      <c r="M64" s="52"/>
      <c r="N64" s="34"/>
    </row>
    <row r="65" spans="1:14" s="10" customFormat="1">
      <c r="A65" s="42"/>
      <c r="B65" s="42"/>
      <c r="C65" s="6"/>
      <c r="D65" s="43"/>
      <c r="E65" s="7"/>
      <c r="F65" s="6"/>
      <c r="G65" s="34"/>
      <c r="K65" s="32"/>
      <c r="L65" s="6"/>
      <c r="M65" s="52"/>
      <c r="N65" s="34"/>
    </row>
    <row r="66" spans="1:14" s="10" customFormat="1">
      <c r="A66" s="42"/>
      <c r="B66" s="42"/>
      <c r="C66" s="6"/>
      <c r="D66" s="43"/>
      <c r="E66" s="7"/>
      <c r="F66" s="6"/>
      <c r="G66" s="34"/>
      <c r="K66" s="32"/>
      <c r="L66" s="6"/>
      <c r="M66" s="52"/>
      <c r="N66" s="34"/>
    </row>
    <row r="67" spans="1:14" s="10" customFormat="1">
      <c r="A67" s="42"/>
      <c r="B67" s="42"/>
      <c r="C67" s="6"/>
      <c r="D67" s="43"/>
      <c r="E67" s="7"/>
      <c r="F67" s="6"/>
      <c r="G67" s="34"/>
      <c r="K67" s="32"/>
      <c r="L67" s="6"/>
      <c r="M67" s="52"/>
      <c r="N67" s="34"/>
    </row>
    <row r="68" spans="1:14" s="10" customFormat="1">
      <c r="A68" s="42"/>
      <c r="B68" s="42"/>
      <c r="C68" s="6"/>
      <c r="D68" s="43"/>
      <c r="E68" s="7"/>
      <c r="F68" s="6"/>
      <c r="G68" s="34"/>
      <c r="K68" s="32"/>
      <c r="L68" s="6"/>
      <c r="M68" s="52"/>
      <c r="N68" s="34"/>
    </row>
    <row r="69" spans="1:14" s="10" customFormat="1">
      <c r="A69" s="47"/>
      <c r="B69" s="47"/>
      <c r="C69" s="48"/>
      <c r="D69" s="49"/>
      <c r="E69" s="50"/>
      <c r="F69" s="48"/>
      <c r="K69" s="32"/>
      <c r="L69" s="6"/>
      <c r="M69" s="52"/>
      <c r="N69" s="34"/>
    </row>
    <row r="1048467" spans="1:14" s="10" customFormat="1">
      <c r="A1048467" s="14"/>
      <c r="B1048467" s="14"/>
      <c r="D1048467" s="18"/>
      <c r="E1048467" s="11"/>
      <c r="K1048467" s="32"/>
      <c r="L1048467" s="6"/>
      <c r="M1048467" s="52"/>
      <c r="N1048467" s="34"/>
    </row>
    <row r="1048468" spans="1:14" s="10" customFormat="1">
      <c r="A1048468" s="14"/>
      <c r="B1048468" s="14"/>
      <c r="D1048468" s="18"/>
      <c r="E1048468" s="11"/>
      <c r="K1048468" s="32"/>
      <c r="L1048468" s="6"/>
      <c r="M1048468" s="52"/>
      <c r="N1048468" s="34"/>
    </row>
    <row r="1048469" spans="1:14" s="10" customFormat="1">
      <c r="A1048469" s="14"/>
      <c r="B1048469" s="14"/>
      <c r="D1048469" s="18"/>
      <c r="E1048469" s="11"/>
      <c r="K1048469" s="32"/>
      <c r="L1048469" s="6"/>
      <c r="M1048469" s="52"/>
      <c r="N1048469" s="34"/>
    </row>
    <row r="1048470" spans="1:14" s="10" customFormat="1">
      <c r="A1048470" s="14"/>
      <c r="B1048470" s="14"/>
      <c r="D1048470" s="18"/>
      <c r="E1048470" s="11"/>
      <c r="K1048470" s="32"/>
      <c r="L1048470" s="6"/>
      <c r="M1048470" s="52"/>
      <c r="N1048470" s="34"/>
    </row>
    <row r="1048471" spans="1:14" s="10" customFormat="1">
      <c r="A1048471" s="14"/>
      <c r="B1048471" s="14"/>
      <c r="D1048471" s="18"/>
      <c r="E1048471" s="11"/>
      <c r="K1048471" s="32"/>
      <c r="L1048471" s="6"/>
      <c r="M1048471" s="52"/>
      <c r="N1048471" s="34"/>
    </row>
    <row r="1048472" spans="1:14" s="10" customFormat="1">
      <c r="A1048472" s="14"/>
      <c r="B1048472" s="14"/>
      <c r="D1048472" s="18"/>
      <c r="E1048472" s="11"/>
      <c r="K1048472" s="32"/>
      <c r="L1048472" s="6"/>
      <c r="M1048472" s="52"/>
      <c r="N1048472" s="34"/>
    </row>
  </sheetData>
  <mergeCells count="6">
    <mergeCell ref="M8:M9"/>
    <mergeCell ref="A8:A9"/>
    <mergeCell ref="B8:B9"/>
    <mergeCell ref="C8:C9"/>
    <mergeCell ref="D8:D9"/>
    <mergeCell ref="E8:F8"/>
  </mergeCells>
  <pageMargins left="0.75" right="0.75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LibreOffice/6.0.5.2$Windows_X86_64 LibreOffice_project/54c8cbb85f300ac59db32fe8a675ff7683cd5a16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Analist</vt:lpstr>
      <vt:lpstr>Transport</vt:lpstr>
      <vt:lpstr>Respinsi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Bianca</cp:lastModifiedBy>
  <cp:revision>2</cp:revision>
  <cp:lastPrinted>2019-10-14T09:11:32Z</cp:lastPrinted>
  <dcterms:created xsi:type="dcterms:W3CDTF">2019-09-09T08:50:24Z</dcterms:created>
  <dcterms:modified xsi:type="dcterms:W3CDTF">2019-12-10T08:24:51Z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